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defaultThemeVersion="124226"/>
  <xr:revisionPtr revIDLastSave="0" documentId="13_ncr:1_{3FD174BB-CD72-4FEE-B47C-D274530BDBFB}" xr6:coauthVersionLast="47" xr6:coauthVersionMax="47" xr10:uidLastSave="{00000000-0000-0000-0000-000000000000}"/>
  <bookViews>
    <workbookView xWindow="-120" yWindow="-120" windowWidth="29040" windowHeight="15720" tabRatio="893" xr2:uid="{00000000-000D-0000-FFFF-FFFF00000000}"/>
  </bookViews>
  <sheets>
    <sheet name="ΠΕΔΙΑ ΠΑΡΕΜΒΑΣΗΣ" sheetId="4" r:id="rId1"/>
    <sheet name="ΠΡΟΤΕΡΑΙΟΤΗΤΕΣ" sheetId="5" r:id="rId2"/>
    <sheet name="ΔΕΥΤ. ΘΕΜΑΤΙΚΟΣ ΣΤΟΧΟΣ ΕΚΤ+ " sheetId="11" r:id="rId3"/>
  </sheets>
  <definedNames>
    <definedName name="_xlnm._FilterDatabase" localSheetId="2" hidden="1">'ΔΕΥΤ. ΘΕΜΑΤΙΚΟΣ ΣΤΟΧΟΣ ΕΚΤ+ '!$A$4:$O$17</definedName>
    <definedName name="_xlnm._FilterDatabase" localSheetId="0" hidden="1">'ΠΕΔΙΑ ΠΑΡΕΜΒΑΣΗΣ'!$A$4:$U$73</definedName>
    <definedName name="_xlnm._FilterDatabase" localSheetId="1" hidden="1">ΠΡΟΤΕΡΑΙΟΤΗΤΕΣ!$A$4:$U$17</definedName>
    <definedName name="EKT">#REF!</definedName>
    <definedName name="rngΠΠ">#REF!</definedName>
    <definedName name="ΕΚΤ">#REF!</definedName>
    <definedName name="ΕΚΤ_ΕΣ">#REF!</definedName>
    <definedName name="εσ">#REF!</definedName>
    <definedName name="ΕΣ_EKT">#REF!</definedName>
    <definedName name="ΕΣ_ΕΚΤ">#REF!</definedName>
    <definedName name="ΕΣ_ΕΤΠΑ">#REF!</definedName>
    <definedName name="ΕΣ_ΤΣ">#REF!</definedName>
    <definedName name="ΕΤΠΑ">#REF!</definedName>
    <definedName name="ΕΤΠΑ_ΕΣ">#REF!</definedName>
    <definedName name="ΣΠ_ΤΑΜ">#REF!</definedName>
    <definedName name="ΤΣ">#REF!</definedName>
    <definedName name="ΤΣ_Ε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8" i="5" l="1"/>
  <c r="Q31" i="4" l="1"/>
  <c r="T31" i="4" s="1"/>
  <c r="A31" i="4"/>
  <c r="P29" i="4"/>
  <c r="O9" i="5"/>
  <c r="S31" i="4" l="1"/>
  <c r="R31" i="4"/>
  <c r="U31" i="4" s="1"/>
  <c r="O13" i="5" l="1"/>
  <c r="A37" i="4" l="1"/>
  <c r="O7" i="5"/>
  <c r="S41" i="4"/>
  <c r="A41" i="4"/>
  <c r="Q37" i="4" l="1"/>
  <c r="S37" i="4"/>
  <c r="S29" i="4"/>
  <c r="Q29" i="4"/>
  <c r="T29" i="4" s="1"/>
  <c r="A29" i="4"/>
  <c r="R37" i="4" l="1"/>
  <c r="U37" i="4" s="1"/>
  <c r="T37" i="4"/>
  <c r="R29" i="4"/>
  <c r="U29" i="4" s="1"/>
  <c r="R9" i="5" l="1"/>
  <c r="R8" i="5"/>
  <c r="A6" i="5"/>
  <c r="A7" i="5"/>
  <c r="A8" i="5"/>
  <c r="A10" i="5"/>
  <c r="A11" i="5"/>
  <c r="A12" i="5"/>
  <c r="A13" i="5"/>
  <c r="A9" i="5"/>
  <c r="A30" i="4"/>
  <c r="A28" i="4"/>
  <c r="S30" i="4"/>
  <c r="Q30" i="4"/>
  <c r="T30" i="4" s="1"/>
  <c r="S28" i="4"/>
  <c r="Q28" i="4"/>
  <c r="T28" i="4" s="1"/>
  <c r="R30" i="4" l="1"/>
  <c r="R28" i="4"/>
  <c r="U28" i="4" s="1"/>
  <c r="U30" i="4" l="1"/>
  <c r="O16" i="5" l="1"/>
  <c r="M16" i="5"/>
  <c r="L16" i="5"/>
  <c r="K16" i="5"/>
  <c r="J16" i="5"/>
  <c r="H16" i="5"/>
  <c r="O5" i="11" l="1"/>
  <c r="O6" i="11"/>
  <c r="O7" i="11"/>
  <c r="O8" i="11"/>
  <c r="O9" i="11"/>
  <c r="O10" i="11"/>
  <c r="O11" i="11"/>
  <c r="O12" i="11"/>
  <c r="O13" i="11"/>
  <c r="O14" i="11"/>
  <c r="O15" i="11"/>
  <c r="O16" i="11"/>
  <c r="O17" i="11"/>
  <c r="R5" i="5" l="1"/>
  <c r="R6" i="5"/>
  <c r="R7" i="5"/>
  <c r="R10" i="5"/>
  <c r="R11" i="5"/>
  <c r="R12" i="5"/>
  <c r="R13" i="5"/>
  <c r="R14" i="5"/>
  <c r="R15" i="5"/>
  <c r="R16" i="5" l="1"/>
  <c r="R17" i="5" s="1"/>
  <c r="A5" i="5" l="1"/>
  <c r="V41" i="4" s="1"/>
  <c r="Q41" i="4" s="1"/>
  <c r="A14" i="5"/>
  <c r="A15" i="5"/>
  <c r="A5" i="4"/>
  <c r="A6" i="4"/>
  <c r="A7" i="4"/>
  <c r="A8" i="4"/>
  <c r="A9" i="4"/>
  <c r="A10" i="4"/>
  <c r="A11" i="4"/>
  <c r="A12" i="4"/>
  <c r="A13" i="4"/>
  <c r="A14" i="4"/>
  <c r="A15" i="4"/>
  <c r="A16" i="4"/>
  <c r="A17" i="4"/>
  <c r="A18" i="4"/>
  <c r="A19" i="4"/>
  <c r="A20" i="4"/>
  <c r="A21" i="4"/>
  <c r="A22" i="4"/>
  <c r="A23" i="4"/>
  <c r="A24" i="4"/>
  <c r="A25" i="4"/>
  <c r="A26" i="4"/>
  <c r="A27" i="4"/>
  <c r="A32" i="4"/>
  <c r="A33" i="4"/>
  <c r="A34" i="4"/>
  <c r="A35" i="4"/>
  <c r="A36" i="4"/>
  <c r="A38" i="4"/>
  <c r="A39" i="4"/>
  <c r="A40"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P10" i="5" l="1"/>
  <c r="N10" i="5" s="1"/>
  <c r="P9" i="5"/>
  <c r="N9" i="5" s="1"/>
  <c r="Q9" i="5" s="1"/>
  <c r="S9" i="5" s="1"/>
  <c r="P6" i="5"/>
  <c r="P12" i="5"/>
  <c r="N12" i="5" s="1"/>
  <c r="P7" i="5"/>
  <c r="P8" i="5"/>
  <c r="N8" i="5" s="1"/>
  <c r="Q8" i="5" s="1"/>
  <c r="S8" i="5" s="1"/>
  <c r="P13" i="5"/>
  <c r="N13" i="5" s="1"/>
  <c r="P11" i="5"/>
  <c r="N11" i="5" s="1"/>
  <c r="P14" i="5"/>
  <c r="N14" i="5" s="1"/>
  <c r="P15" i="5"/>
  <c r="R41" i="4"/>
  <c r="U41" i="4" s="1"/>
  <c r="T41" i="4"/>
  <c r="P5" i="5"/>
  <c r="V5" i="4"/>
  <c r="Q5" i="4" s="1"/>
  <c r="T5" i="4" s="1"/>
  <c r="V13" i="4"/>
  <c r="Q13" i="4" s="1"/>
  <c r="T13" i="4" s="1"/>
  <c r="V21" i="4"/>
  <c r="Q21" i="4" s="1"/>
  <c r="V33" i="4"/>
  <c r="Q33" i="4" s="1"/>
  <c r="T33" i="4" s="1"/>
  <c r="V43" i="4"/>
  <c r="Q43" i="4" s="1"/>
  <c r="R43" i="4" s="1"/>
  <c r="V51" i="4"/>
  <c r="Q51" i="4" s="1"/>
  <c r="R51" i="4" s="1"/>
  <c r="U51" i="4" s="1"/>
  <c r="V11" i="4"/>
  <c r="Q11" i="4" s="1"/>
  <c r="T11" i="4" s="1"/>
  <c r="V20" i="4"/>
  <c r="Q20" i="4" s="1"/>
  <c r="R20" i="4" s="1"/>
  <c r="U20" i="4" s="1"/>
  <c r="V34" i="4"/>
  <c r="Q34" i="4" s="1"/>
  <c r="T34" i="4" s="1"/>
  <c r="V45" i="4"/>
  <c r="Q45" i="4" s="1"/>
  <c r="T45" i="4" s="1"/>
  <c r="V12" i="4"/>
  <c r="Q12" i="4" s="1"/>
  <c r="V22" i="4"/>
  <c r="Q22" i="4" s="1"/>
  <c r="R22" i="4" s="1"/>
  <c r="U22" i="4" s="1"/>
  <c r="V35" i="4"/>
  <c r="Q35" i="4" s="1"/>
  <c r="R35" i="4" s="1"/>
  <c r="V46" i="4"/>
  <c r="Q46" i="4" s="1"/>
  <c r="V14" i="4"/>
  <c r="Q14" i="4" s="1"/>
  <c r="T14" i="4" s="1"/>
  <c r="V23" i="4"/>
  <c r="Q23" i="4" s="1"/>
  <c r="R23" i="4" s="1"/>
  <c r="U23" i="4" s="1"/>
  <c r="V36" i="4"/>
  <c r="Q36" i="4" s="1"/>
  <c r="V47" i="4"/>
  <c r="Q47" i="4" s="1"/>
  <c r="V6" i="4"/>
  <c r="Q6" i="4" s="1"/>
  <c r="R6" i="4" s="1"/>
  <c r="U6" i="4" s="1"/>
  <c r="V15" i="4"/>
  <c r="Q15" i="4" s="1"/>
  <c r="R15" i="4" s="1"/>
  <c r="V24" i="4"/>
  <c r="Q24" i="4" s="1"/>
  <c r="R24" i="4" s="1"/>
  <c r="U24" i="4" s="1"/>
  <c r="V38" i="4"/>
  <c r="Q38" i="4" s="1"/>
  <c r="V48" i="4"/>
  <c r="Q48" i="4" s="1"/>
  <c r="R48" i="4" s="1"/>
  <c r="U48" i="4" s="1"/>
  <c r="V7" i="4"/>
  <c r="Q7" i="4" s="1"/>
  <c r="V16" i="4"/>
  <c r="Q16" i="4" s="1"/>
  <c r="V25" i="4"/>
  <c r="Q25" i="4" s="1"/>
  <c r="R25" i="4" s="1"/>
  <c r="U25" i="4" s="1"/>
  <c r="V39" i="4"/>
  <c r="Q39" i="4" s="1"/>
  <c r="V49" i="4"/>
  <c r="Q49" i="4" s="1"/>
  <c r="R49" i="4" s="1"/>
  <c r="V8" i="4"/>
  <c r="Q8" i="4" s="1"/>
  <c r="R8" i="4" s="1"/>
  <c r="U8" i="4" s="1"/>
  <c r="V17" i="4"/>
  <c r="Q17" i="4" s="1"/>
  <c r="V26" i="4"/>
  <c r="Q26" i="4" s="1"/>
  <c r="T26" i="4" s="1"/>
  <c r="V40" i="4"/>
  <c r="Q40" i="4" s="1"/>
  <c r="R40" i="4" s="1"/>
  <c r="U40" i="4" s="1"/>
  <c r="V50" i="4"/>
  <c r="Q50" i="4" s="1"/>
  <c r="R50" i="4" s="1"/>
  <c r="U50" i="4" s="1"/>
  <c r="V10" i="4"/>
  <c r="Q10" i="4" s="1"/>
  <c r="T10" i="4" s="1"/>
  <c r="V19" i="4"/>
  <c r="Q19" i="4" s="1"/>
  <c r="V32" i="4"/>
  <c r="Q32" i="4" s="1"/>
  <c r="R32" i="4" s="1"/>
  <c r="V44" i="4"/>
  <c r="Q44" i="4" s="1"/>
  <c r="R44" i="4" s="1"/>
  <c r="U44" i="4" s="1"/>
  <c r="V55" i="4"/>
  <c r="Q55" i="4" s="1"/>
  <c r="V63" i="4"/>
  <c r="Q63" i="4" s="1"/>
  <c r="R63" i="4" s="1"/>
  <c r="U63" i="4" s="1"/>
  <c r="V71" i="4"/>
  <c r="Q71" i="4" s="1"/>
  <c r="R71" i="4" s="1"/>
  <c r="U71" i="4" s="1"/>
  <c r="V18" i="4"/>
  <c r="Q18" i="4" s="1"/>
  <c r="V54" i="4"/>
  <c r="Q54" i="4" s="1"/>
  <c r="T54" i="4" s="1"/>
  <c r="V64" i="4"/>
  <c r="Q64" i="4" s="1"/>
  <c r="R64" i="4" s="1"/>
  <c r="U64" i="4" s="1"/>
  <c r="V73" i="4"/>
  <c r="Q73" i="4" s="1"/>
  <c r="T73" i="4" s="1"/>
  <c r="V27" i="4"/>
  <c r="Q27" i="4" s="1"/>
  <c r="V65" i="4"/>
  <c r="Q65" i="4" s="1"/>
  <c r="T65" i="4" s="1"/>
  <c r="V42" i="4"/>
  <c r="Q42" i="4" s="1"/>
  <c r="T42" i="4" s="1"/>
  <c r="V57" i="4"/>
  <c r="Q57" i="4" s="1"/>
  <c r="T57" i="4" s="1"/>
  <c r="V52" i="4"/>
  <c r="Q52" i="4" s="1"/>
  <c r="V58" i="4"/>
  <c r="Q58" i="4" s="1"/>
  <c r="T58" i="4" s="1"/>
  <c r="V67" i="4"/>
  <c r="V59" i="4"/>
  <c r="Q59" i="4" s="1"/>
  <c r="R59" i="4" s="1"/>
  <c r="U59" i="4" s="1"/>
  <c r="V68" i="4"/>
  <c r="Q68" i="4" s="1"/>
  <c r="T68" i="4" s="1"/>
  <c r="V60" i="4"/>
  <c r="Q60" i="4" s="1"/>
  <c r="T60" i="4" s="1"/>
  <c r="V69" i="4"/>
  <c r="Q69" i="4" s="1"/>
  <c r="T69" i="4" s="1"/>
  <c r="V9" i="4"/>
  <c r="Q9" i="4" s="1"/>
  <c r="R9" i="4" s="1"/>
  <c r="U9" i="4" s="1"/>
  <c r="V53" i="4"/>
  <c r="Q53" i="4" s="1"/>
  <c r="R53" i="4" s="1"/>
  <c r="V62" i="4"/>
  <c r="Q62" i="4" s="1"/>
  <c r="R62" i="4" s="1"/>
  <c r="U62" i="4" s="1"/>
  <c r="V72" i="4"/>
  <c r="Q72" i="4" s="1"/>
  <c r="V56" i="4"/>
  <c r="Q56" i="4" s="1"/>
  <c r="T56" i="4" s="1"/>
  <c r="V66" i="4"/>
  <c r="V61" i="4"/>
  <c r="Q61" i="4" s="1"/>
  <c r="R61" i="4" s="1"/>
  <c r="U61" i="4" s="1"/>
  <c r="V70" i="4"/>
  <c r="Q70" i="4" s="1"/>
  <c r="R70" i="4" s="1"/>
  <c r="S5" i="4"/>
  <c r="S6" i="4"/>
  <c r="S7" i="4"/>
  <c r="S8" i="4"/>
  <c r="S9" i="4"/>
  <c r="S10" i="4"/>
  <c r="S11" i="4"/>
  <c r="S12" i="4"/>
  <c r="S13" i="4"/>
  <c r="S14" i="4"/>
  <c r="S15" i="4"/>
  <c r="S16" i="4"/>
  <c r="S17" i="4"/>
  <c r="S18" i="4"/>
  <c r="S19" i="4"/>
  <c r="S20" i="4"/>
  <c r="S21" i="4"/>
  <c r="S22" i="4"/>
  <c r="S23" i="4"/>
  <c r="S24" i="4"/>
  <c r="S25" i="4"/>
  <c r="S26" i="4"/>
  <c r="S27" i="4"/>
  <c r="S32" i="4"/>
  <c r="S33" i="4"/>
  <c r="S34" i="4"/>
  <c r="S35" i="4"/>
  <c r="S36" i="4"/>
  <c r="S38" i="4"/>
  <c r="S39" i="4"/>
  <c r="S40" i="4"/>
  <c r="S42" i="4"/>
  <c r="S43" i="4"/>
  <c r="S44" i="4"/>
  <c r="S45" i="4"/>
  <c r="S46" i="4"/>
  <c r="S47" i="4"/>
  <c r="S48" i="4"/>
  <c r="S49" i="4"/>
  <c r="S50" i="4"/>
  <c r="S51" i="4"/>
  <c r="S52" i="4"/>
  <c r="S53" i="4"/>
  <c r="S54" i="4"/>
  <c r="S55" i="4"/>
  <c r="S56" i="4"/>
  <c r="S57" i="4"/>
  <c r="S58" i="4"/>
  <c r="S59" i="4"/>
  <c r="S60" i="4"/>
  <c r="S61" i="4"/>
  <c r="S62" i="4"/>
  <c r="S63" i="4"/>
  <c r="S64" i="4"/>
  <c r="S65" i="4"/>
  <c r="S66" i="4"/>
  <c r="S67" i="4"/>
  <c r="S68" i="4"/>
  <c r="S69" i="4"/>
  <c r="S70" i="4"/>
  <c r="S71" i="4"/>
  <c r="S72" i="4"/>
  <c r="S73" i="4"/>
  <c r="Q67" i="4" l="1"/>
  <c r="R67" i="4" s="1"/>
  <c r="U67" i="4" s="1"/>
  <c r="Q66" i="4"/>
  <c r="R66" i="4" s="1"/>
  <c r="U66" i="4" s="1"/>
  <c r="T9" i="5"/>
  <c r="U9" i="5" s="1"/>
  <c r="T8" i="5"/>
  <c r="U8" i="5" s="1"/>
  <c r="T35" i="4"/>
  <c r="T22" i="4"/>
  <c r="R11" i="4"/>
  <c r="U11" i="4" s="1"/>
  <c r="T15" i="4"/>
  <c r="R33" i="4"/>
  <c r="U33" i="4" s="1"/>
  <c r="T49" i="4"/>
  <c r="R34" i="4"/>
  <c r="U34" i="4" s="1"/>
  <c r="T43" i="4"/>
  <c r="T8" i="4"/>
  <c r="R56" i="4"/>
  <c r="U56" i="4" s="1"/>
  <c r="T24" i="4"/>
  <c r="R60" i="4"/>
  <c r="U60" i="4" s="1"/>
  <c r="T61" i="4"/>
  <c r="T51" i="4"/>
  <c r="T20" i="4"/>
  <c r="R14" i="4"/>
  <c r="U14" i="4" s="1"/>
  <c r="R58" i="4"/>
  <c r="U58" i="4" s="1"/>
  <c r="T53" i="4"/>
  <c r="R57" i="4"/>
  <c r="U57" i="4" s="1"/>
  <c r="R45" i="4"/>
  <c r="U45" i="4" s="1"/>
  <c r="R10" i="4"/>
  <c r="U10" i="4" s="1"/>
  <c r="T64" i="4"/>
  <c r="R54" i="4"/>
  <c r="U54" i="4" s="1"/>
  <c r="R26" i="4"/>
  <c r="U26" i="4" s="1"/>
  <c r="T48" i="4"/>
  <c r="T55" i="4"/>
  <c r="R55" i="4"/>
  <c r="U55" i="4" s="1"/>
  <c r="T7" i="4"/>
  <c r="R7" i="4"/>
  <c r="U7" i="4" s="1"/>
  <c r="T40" i="4"/>
  <c r="R69" i="4"/>
  <c r="U69" i="4" s="1"/>
  <c r="T72" i="4"/>
  <c r="R72" i="4"/>
  <c r="U72" i="4" s="1"/>
  <c r="U15" i="4"/>
  <c r="U70" i="4"/>
  <c r="U43" i="4"/>
  <c r="U32" i="4"/>
  <c r="U35" i="4"/>
  <c r="U49" i="4"/>
  <c r="U53" i="4"/>
  <c r="T59" i="4"/>
  <c r="T9" i="4"/>
  <c r="T6" i="4"/>
  <c r="T44" i="4"/>
  <c r="R65" i="4"/>
  <c r="U65" i="4" s="1"/>
  <c r="T32" i="4"/>
  <c r="R73" i="4"/>
  <c r="U73" i="4" s="1"/>
  <c r="R39" i="4"/>
  <c r="U39" i="4" s="1"/>
  <c r="T39" i="4"/>
  <c r="T47" i="4"/>
  <c r="R47" i="4"/>
  <c r="U47" i="4" s="1"/>
  <c r="T12" i="4"/>
  <c r="R12" i="4"/>
  <c r="U12" i="4" s="1"/>
  <c r="R21" i="4"/>
  <c r="U21" i="4" s="1"/>
  <c r="T21" i="4"/>
  <c r="T70" i="4"/>
  <c r="T62" i="4"/>
  <c r="T38" i="4"/>
  <c r="R38" i="4"/>
  <c r="U38" i="4" s="1"/>
  <c r="R46" i="4"/>
  <c r="U46" i="4" s="1"/>
  <c r="T46" i="4"/>
  <c r="R18" i="4"/>
  <c r="U18" i="4" s="1"/>
  <c r="T18" i="4"/>
  <c r="R42" i="4"/>
  <c r="U42" i="4" s="1"/>
  <c r="R17" i="4"/>
  <c r="U17" i="4" s="1"/>
  <c r="T17" i="4"/>
  <c r="R36" i="4"/>
  <c r="U36" i="4" s="1"/>
  <c r="T36" i="4"/>
  <c r="R68" i="4"/>
  <c r="U68" i="4" s="1"/>
  <c r="R52" i="4"/>
  <c r="U52" i="4" s="1"/>
  <c r="T52" i="4"/>
  <c r="T66" i="4"/>
  <c r="T50" i="4"/>
  <c r="T23" i="4"/>
  <c r="R27" i="4"/>
  <c r="U27" i="4" s="1"/>
  <c r="T27" i="4"/>
  <c r="T71" i="4"/>
  <c r="T63" i="4"/>
  <c r="R5" i="4"/>
  <c r="R16" i="4"/>
  <c r="U16" i="4" s="1"/>
  <c r="T16" i="4"/>
  <c r="R19" i="4"/>
  <c r="U19" i="4" s="1"/>
  <c r="T19" i="4"/>
  <c r="T25" i="4"/>
  <c r="R13" i="4"/>
  <c r="U13" i="4" s="1"/>
  <c r="T67" i="4" l="1"/>
  <c r="Q10" i="5"/>
  <c r="S10" i="5" s="1"/>
  <c r="T10" i="5" s="1"/>
  <c r="U10" i="5" s="1"/>
  <c r="N7" i="5"/>
  <c r="Q7" i="5" s="1"/>
  <c r="S7" i="5" s="1"/>
  <c r="T7" i="5" s="1"/>
  <c r="U7" i="5" s="1"/>
  <c r="Q12" i="5"/>
  <c r="S12" i="5" s="1"/>
  <c r="T12" i="5" s="1"/>
  <c r="U12" i="5" s="1"/>
  <c r="U5" i="4"/>
  <c r="N5" i="5"/>
  <c r="Q5" i="5" s="1"/>
  <c r="S5" i="5" s="1"/>
  <c r="Q14" i="5"/>
  <c r="S14" i="5" s="1"/>
  <c r="N15" i="5"/>
  <c r="Q15" i="5" s="1"/>
  <c r="S15" i="5" s="1"/>
  <c r="T15" i="5" s="1"/>
  <c r="U15" i="5" s="1"/>
  <c r="Q11" i="5"/>
  <c r="S11" i="5" s="1"/>
  <c r="T11" i="5" s="1"/>
  <c r="Q13" i="5"/>
  <c r="S13" i="5" s="1"/>
  <c r="N6" i="5"/>
  <c r="Q6" i="5" s="1"/>
  <c r="S6" i="5" s="1"/>
  <c r="T6" i="5" s="1"/>
  <c r="T13" i="5" l="1"/>
  <c r="U13" i="5" s="1"/>
  <c r="U11" i="5"/>
  <c r="T14" i="5"/>
  <c r="U14" i="5" s="1"/>
  <c r="U6" i="5"/>
  <c r="P16" i="5"/>
  <c r="T5" i="5"/>
  <c r="U5" i="5" s="1"/>
  <c r="N16" i="5" l="1"/>
  <c r="Q16" i="5" l="1"/>
  <c r="Q17" i="5" s="1"/>
  <c r="S16" i="5" l="1"/>
  <c r="S17" i="5" s="1"/>
  <c r="U16" i="5" l="1"/>
  <c r="U17" i="5" s="1"/>
  <c r="T16" i="5"/>
  <c r="T17" i="5" s="1"/>
</calcChain>
</file>

<file path=xl/sharedStrings.xml><?xml version="1.0" encoding="utf-8"?>
<sst xmlns="http://schemas.openxmlformats.org/spreadsheetml/2006/main" count="1042" uniqueCount="241">
  <si>
    <t/>
  </si>
  <si>
    <t>ID ΠΡΟΓΡΑΜΜΑΤΟΣ</t>
  </si>
  <si>
    <t>ΠΕΡΙΓΡΑΦΗ ΠΡΟΓΡΑΜΜΑΤΟΣ</t>
  </si>
  <si>
    <t>ΚΩΔ. ΠΡΟΤΕΡΑΙΟΤΗΤΑΣ</t>
  </si>
  <si>
    <t>ΠΡΟΤΕΡΑΙΟΤΗΤΑ</t>
  </si>
  <si>
    <t>ΚΩΔΙΚΟΣ ΣΤΟΧΟΥ ΠΟΛΙΤΙΚΗΣ</t>
  </si>
  <si>
    <t>ΚΩΔ, ΕΙΔΙΚΟΥ ΣΤΟΧΟΥ</t>
  </si>
  <si>
    <t>ΕΙΔΙΚΟΣ ΣΤΟΧΟΣ</t>
  </si>
  <si>
    <t>ΤΑΜΕΙΟ (ΣΥΝΤ. ΠΕΡΙΓΡΑΦΗ)</t>
  </si>
  <si>
    <t>ΚΑΤΗΓΟΡΙΑ ΠΕΡΙΦΕΡΕΙΑΣ</t>
  </si>
  <si>
    <t>ΔΙΑΣΤΑΣΗ</t>
  </si>
  <si>
    <t>ΚΩΔΙΚΟΣ</t>
  </si>
  <si>
    <t>ΠΕΡΙΓΡΑΦΗ</t>
  </si>
  <si>
    <t>ΕΝΩΣΙΑΚΗ ΣΤΗΡΙΞΗ</t>
  </si>
  <si>
    <t>ΕΝΔΕΙΚΤΙΚH ΕΘΝΙΚH ΣΥΜΜΕΤΟΧH</t>
  </si>
  <si>
    <t>ΣΥΝΟΛΙΚΗ ΧΡΗΜΑΤΟΔΟΤΗΣΗ</t>
  </si>
  <si>
    <t>1</t>
  </si>
  <si>
    <t>2</t>
  </si>
  <si>
    <t>3</t>
  </si>
  <si>
    <t>4</t>
  </si>
  <si>
    <t>5</t>
  </si>
  <si>
    <t>6</t>
  </si>
  <si>
    <t>7</t>
  </si>
  <si>
    <t>9</t>
  </si>
  <si>
    <t>10</t>
  </si>
  <si>
    <t>ΕΤΠΑ</t>
  </si>
  <si>
    <t>Λιγότερο ανεπτυγμένες περιφέρειες</t>
  </si>
  <si>
    <t>RSO1.1</t>
  </si>
  <si>
    <t>Ενίσχυση της έρευνας και της καινοτομίας</t>
  </si>
  <si>
    <t>026</t>
  </si>
  <si>
    <t>Στήριξη συνεργατικών σχηματισμών καινοτομίας, μεταξύ άλλων μεταξύ επιχειρήσεων, ερευνητικών οργανισμών και δημόσιων αρχών και επιχειρηματικών δικτύων  που ωφελούν κατά κύριο λόγο τις ΜΜΕ</t>
  </si>
  <si>
    <t>028</t>
  </si>
  <si>
    <t>Μεταφορά τεχνολογίας και συνεργασία μεταξύ των επιχειρήσεων, των ερευνητικών  κέντρων και του τομέα της τριτοβάθμιας εκπαίδευσης</t>
  </si>
  <si>
    <t>012</t>
  </si>
  <si>
    <t>Δραστηριότητες έρευνας και καινοτομίας σε δημόσια ερευνητικά κέντρα, στον τομέα της τριτοβάθμιας εκπαίδευσης και σε κέντρα ικανοτήτων, συμπεριλαμβανομένης της δικτύωσης (βιομηχανική έρευνα, πειραματική  ανάπτυξη, μελέτες σκοπιμότητας)</t>
  </si>
  <si>
    <t>RSO1.3</t>
  </si>
  <si>
    <t>Ανάπτυξη και ανταγωνιστικότητα των ΜΜΕ</t>
  </si>
  <si>
    <t>075</t>
  </si>
  <si>
    <t>Στήριξη φιλικών προς το περιβάλλον διεργασιών παραγωγής και αποδοτικής χρήσης των πόρων στις ΜΜΕ</t>
  </si>
  <si>
    <t>RSO1.2</t>
  </si>
  <si>
    <t>Αξιοποίηση των οφελών της ψηφιοποίησης</t>
  </si>
  <si>
    <t>013</t>
  </si>
  <si>
    <t>Ψηφιοποίηση των ΜΜΕ (συμπεριλαμβάνονται το ηλεκτρονικό εμπόριο, η ηλεκτρονική επιχειρηματική δραστηριότητα και οι δικτυωμένες επιχειρηματικές διαδικασίες, κόμβοι ψηφιακής καινοτομίας, ζωντανά εργαστήρια, επιχειρηματίες του διαδικτύου και  νεοσύστατες επιχειρήσεις ΤΠΕ, B2B)</t>
  </si>
  <si>
    <t>020</t>
  </si>
  <si>
    <t>Επιχειρηματικές υποδομές για ΜΜΕ (συμπεριλαμβάνονται βιομηχανικά πάρκα και βιομηχανικοί χώροι)</t>
  </si>
  <si>
    <t>021</t>
  </si>
  <si>
    <t>Επιχειρηματική ανάπτυξη και διεθνοποίηση ΜΜΕ, συμπεριλαμβανομένων παραγωγικών επενδύσεων</t>
  </si>
  <si>
    <t>Τεχνική Βοήθεια ΕΤΠΑ</t>
  </si>
  <si>
    <t>TA36(4)</t>
  </si>
  <si>
    <t>Τεχνική Βοήθεια Άρθρου 36(4)</t>
  </si>
  <si>
    <t>179</t>
  </si>
  <si>
    <t>Πληροφόρηση και επικοινωνία</t>
  </si>
  <si>
    <t>180</t>
  </si>
  <si>
    <t>Προετοιμασία, υλοποίηση, παρακολούθηση και έλεγχος</t>
  </si>
  <si>
    <t>181</t>
  </si>
  <si>
    <t>Αξιολόγηση και μελέτες, συλλογή δεδομένων</t>
  </si>
  <si>
    <t>182</t>
  </si>
  <si>
    <t>Ενίσχυση της ικανότητας των αρχών του κράτους μέλους, των δικαιούχων και των οικείων εταίρων</t>
  </si>
  <si>
    <t>016</t>
  </si>
  <si>
    <t>Λύσεις διακυβέρνησης ΤΠΕ, ηλεκτρονικές υπηρεσίες και εφαρμογές</t>
  </si>
  <si>
    <t>RSO2.1</t>
  </si>
  <si>
    <t>Ενεργειακή απόδοση</t>
  </si>
  <si>
    <t>045</t>
  </si>
  <si>
    <t>Ανακαίνιση για ενεργειακή απόδοση ή μέτρα ενεργειακής απόδοσης σε δημόσια υποδομή, επιδεικτικά έργα και υποστηρικτικά μέτρα σε συμμόρφωση προς τα κριτήρια ενεργειακής  απόδοσης 2</t>
  </si>
  <si>
    <t>RSO2.2</t>
  </si>
  <si>
    <t>Ανανεώσιμες πηγές ενέργειας</t>
  </si>
  <si>
    <t>048</t>
  </si>
  <si>
    <t>Ανανεώσιμη πηγή ενέργειας: ηλιακή</t>
  </si>
  <si>
    <t>047</t>
  </si>
  <si>
    <t>Ανανεώσιμη πηγή ενέργειας: αιολική</t>
  </si>
  <si>
    <t>RSO2.4</t>
  </si>
  <si>
    <t>Προσαρμογή στην κλιματική αλλαγή</t>
  </si>
  <si>
    <t>058</t>
  </si>
  <si>
    <t>Προσαρμογή στα μέτρα για την αντιμετώπιση της κλιματικής αλλαγής και πρόληψη και διαχείριση των κινδύνων που συνδέονται με το κλίμα: πλημμύρες και κατολισθήσεις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t>
  </si>
  <si>
    <t>059</t>
  </si>
  <si>
    <t>Προσαρμογή στα μέτρα για την αντιμετώπιση της κλιματικής αλλαγής και πρόληψη και διαχείριση των κινδύνων που συνδέονται με το κλίμα: πυρκαγιές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t>
  </si>
  <si>
    <t>RSO2.7</t>
  </si>
  <si>
    <t>Προστασία της φύσης και βιοποικιλότητα</t>
  </si>
  <si>
    <t>079</t>
  </si>
  <si>
    <t>Προστασία της φύσης και της βιοποικιλότητας, φυσική κληρονομιά και φυσικοί πόροι, πράσινες και γαλάζιες  υποδομές</t>
  </si>
  <si>
    <t>RSO2.8</t>
  </si>
  <si>
    <t>Βιώσιμη αστική κινητικότητα</t>
  </si>
  <si>
    <t>RSO3.2</t>
  </si>
  <si>
    <t>Βιώσιμες μεταφορές</t>
  </si>
  <si>
    <t>093</t>
  </si>
  <si>
    <t>Άλλες ανακατασκευές και εκσυγχρονισμοί οδών (αυτοκινητοδρόμων, εθνικών, περιφερειακών ή τοπικών οδών)</t>
  </si>
  <si>
    <t>089</t>
  </si>
  <si>
    <t>Νέες ή αναβαθμισμένες δευτερεύουσες οδικές συνδέσεις με το οδικό δίκτυο και τους κόμβους ΔΕΔ-Μ</t>
  </si>
  <si>
    <t>113</t>
  </si>
  <si>
    <t>Άλλοι θαλάσσιοι λιμένες εξαιρουμένων των εγκαταστάσεων που προορίζονται για τη  μεταφορά ορυκτών καυσίμων</t>
  </si>
  <si>
    <t>061</t>
  </si>
  <si>
    <t>Πρόληψη και διαχείριση κινδύνων για φυσικούς κινδύνους μη σχετιζόμενους με το κλίμα (παραδείγματος χάριν σεισμοί) και κινδύνων που συνδέονται με ανθρώπινες δραστηριότητες (παραδείγματος χάριν τεχνολογικά ατυχήματα),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t>
  </si>
  <si>
    <t>05</t>
  </si>
  <si>
    <t>4A</t>
  </si>
  <si>
    <t>025</t>
  </si>
  <si>
    <t>Εκκολαπτήριο επιχειρήσεων, υποστήριξη τεχνοβλαστών, παράγωγων επιχειρήσεων (spin outs) και νεοσύστατων επιχειρήσεων</t>
  </si>
  <si>
    <t>RSO2.5</t>
  </si>
  <si>
    <t>Βιώσιμα ύδατα</t>
  </si>
  <si>
    <t>062</t>
  </si>
  <si>
    <t>Παροχή νερού για ανθρώπινη κατανάλωση (άντληση, επεξεργασία, υποδομές αποθήκευσης και διανομής, μέτρα αποδοτικότητας, παροχή πόσιμου νερού)</t>
  </si>
  <si>
    <t>064</t>
  </si>
  <si>
    <t>Διαχείριση υδάτων και διατήρηση υδάτινων πόρων (συμπεριλαμβάνονται η διαχείριση λεκάνης απορροής ποταμού, ειδικά μέτρα για την προσαρμογή στην κλιματική αλλαγή,  επανάχρηση, μείωση των διαρροών)</t>
  </si>
  <si>
    <t>RSO4.2</t>
  </si>
  <si>
    <t>Υποδομές εκπαίδευσης και κατάρτισης</t>
  </si>
  <si>
    <t>122</t>
  </si>
  <si>
    <t>Υποδομές για πρωτοβάθμια και δευτεροβάθμια εκπαίδευση</t>
  </si>
  <si>
    <t>123</t>
  </si>
  <si>
    <t>Υποδομές για τριτοβάθμια εκπαίδευση</t>
  </si>
  <si>
    <t>RSO4.5</t>
  </si>
  <si>
    <t>Πρόσβαση σε υγειονομική περίθαλψη</t>
  </si>
  <si>
    <t>128</t>
  </si>
  <si>
    <t>Υποδομές στον τομέα της υγείας</t>
  </si>
  <si>
    <t>129</t>
  </si>
  <si>
    <t>Υγειονομικός εξοπλισμός</t>
  </si>
  <si>
    <t>130</t>
  </si>
  <si>
    <t>Κινητά περιουσιακά στοιχεία στον τομέα της  υγείας</t>
  </si>
  <si>
    <t>RSO4.6</t>
  </si>
  <si>
    <t>Πολιτισμός και βιώσιμος τουρισμός</t>
  </si>
  <si>
    <t>165</t>
  </si>
  <si>
    <t>Προστασία, ανάπτυξη και προβολή των δημόσιων τουριστικών περιουσιακών στοιχείων και υπηρεσιών στον τομέα του τουρισμού</t>
  </si>
  <si>
    <t>166</t>
  </si>
  <si>
    <t>Προστασία, ανάπτυξη και προβολή της πολιτιστικής κληρονομιάς και των  πολιτιστικών υπηρεσιών</t>
  </si>
  <si>
    <t>RSO5.1</t>
  </si>
  <si>
    <t>Ολοκληρωμένη ανάπτυξη στις αστικές περιοχές</t>
  </si>
  <si>
    <t>RSO5.2</t>
  </si>
  <si>
    <t>Ολοκληρωμένη ανάπτυξη στις αγροτικές και παράκτιες περιοχές</t>
  </si>
  <si>
    <t>065</t>
  </si>
  <si>
    <t>Συλλογή και επεξεργασία υγρών αποβλήτων</t>
  </si>
  <si>
    <t>067</t>
  </si>
  <si>
    <t>Διαχείριση οικιακών αποβλήτων: μέτρα  πρόληψης, ελαχιστοποίησης, διαλογής, επανάχρησης, ανακύκλωσης</t>
  </si>
  <si>
    <t>168</t>
  </si>
  <si>
    <t>Φυσική αναγέννηση και ασφάλεια δημόσιων χώρων</t>
  </si>
  <si>
    <t>004</t>
  </si>
  <si>
    <t>Επενδύσεις σε πάγια περιουσιακά στοιχεία, συμπεριλαμβανομένης υποδομής για έρευνα, δημόσιων ερευνητικών κέντρων και τριτοβάθμιας εκπαίδευσης που συνδέονται άμεσα με δραστηριότητες έρευνας και καινοτομίας</t>
  </si>
  <si>
    <t>RSO2.6</t>
  </si>
  <si>
    <t>Κυκλική οικονομία</t>
  </si>
  <si>
    <t>082</t>
  </si>
  <si>
    <t>Τροχαίο υλικό καθαρών αστικών μεταφορών</t>
  </si>
  <si>
    <t>138</t>
  </si>
  <si>
    <t>Στήριξη της κοινωνικής οικονομίας και των  κοινωνικών επιχειρήσεων</t>
  </si>
  <si>
    <t>616</t>
  </si>
  <si>
    <t>Ιόνια Νησιά</t>
  </si>
  <si>
    <t>Ενίσχυση της περιφερειακής ανταγωνιστικότητας μέσω της προώθησης της επιχειρηματικότητας, της καινοτομίας &amp; του ψηφιακού μετασχηματισμού</t>
  </si>
  <si>
    <t xml:space="preserve">Προστασία του Περιβάλλοντος, Αειφόρος Ανάπτυξη, Αντιμετώπιση της Κλιματικής Αλλαγής  </t>
  </si>
  <si>
    <t>2A</t>
  </si>
  <si>
    <t xml:space="preserve">Προώθηση της βιώσιμης αστικής κινητικότητας  </t>
  </si>
  <si>
    <t>084</t>
  </si>
  <si>
    <t>Ψηφιοποίηση των αστικών μεταφορών</t>
  </si>
  <si>
    <t>Ενίσχυση υποδομών μεταφορών</t>
  </si>
  <si>
    <t>Ενίσχυση της κοινωνικής συνοχής με τη βελτίωση υποδομών</t>
  </si>
  <si>
    <t>Προώθηση της βιώσιμης και ολοκληρωμένης χωρικής ανάπτυξης</t>
  </si>
  <si>
    <t>134</t>
  </si>
  <si>
    <t>Μέτρα για τη βελτίωση της πρόσβασης στην  απασχόληση</t>
  </si>
  <si>
    <t>160</t>
  </si>
  <si>
    <t>Μέτρα για τη βελτίωση της προσβασιμότητας, της αποτελεσματικότητας και της ανθεκτικότητας των συστημάτων υγειονομικής  περίθαλψης (εξαιρουμένων των υποδομών)</t>
  </si>
  <si>
    <t>158</t>
  </si>
  <si>
    <t>Μέτρα για την αναβάθμιση της ισότιμης και έγκαιρης πρόσβασης σε ποιοτικές, βιώσιμες  και προσιτές υπηρεσίες</t>
  </si>
  <si>
    <t>152</t>
  </si>
  <si>
    <t>Μέτρα για την προώθηση των ίσων ευκαιριών και της ενεργού συμμετοχής στην κοινωνία</t>
  </si>
  <si>
    <t>ESO4.1</t>
  </si>
  <si>
    <t>Πρόσβαση στην απασχόληση και μέτρα ενεργοποίησης για όλους</t>
  </si>
  <si>
    <t>ΕΚΤ+</t>
  </si>
  <si>
    <t>Τεχνική Βοήθεια ΕΚΤ+</t>
  </si>
  <si>
    <t>139</t>
  </si>
  <si>
    <t>Μέτρα για τον εκσυγχρονισμό και την ενίσχυση των θεσμών και των υπηρεσιών της αγοράς εργασίας, ώστε να αξιολογούνται και να προβλέπονται οι ανάγκες σε δεξιότητες να εξασφαλίζεται η έγκαιρη και εξατομικευμένη  βοήθεια</t>
  </si>
  <si>
    <t>149</t>
  </si>
  <si>
    <t>Στήριξη της πρωτοβάθμιας και δευτεροβάθμιας εκπαίδευσης (εξαιρουμένων  των υποδομών)</t>
  </si>
  <si>
    <t>ESO4.9</t>
  </si>
  <si>
    <t xml:space="preserve">Ένταξη υπηκόων τρίτων χωρών    </t>
  </si>
  <si>
    <t>ESO4.11</t>
  </si>
  <si>
    <t>Ισότιμη πρόσβαση σε ποιοτικές κοινωνικές και υγειονομικές υπηρεσίες</t>
  </si>
  <si>
    <t>ESO4.8</t>
  </si>
  <si>
    <t xml:space="preserve">Ενεργητική ένταξη και απασχολησιμότητα    </t>
  </si>
  <si>
    <t>162</t>
  </si>
  <si>
    <t>Μέτρα για τον εκσυγχρονισμό των συστημάτων κοινωνικής προστασίας, συμπεριλαμβανομένης της προώθησης της  πρόσβασης στην κοινωνική προστασία</t>
  </si>
  <si>
    <t>153</t>
  </si>
  <si>
    <t>Τρόποι για την ενσωμάτωση και την επανένταξη στην απασχόληση για  μειονεκτούντα άτομα</t>
  </si>
  <si>
    <t>156</t>
  </si>
  <si>
    <t>Ειδικές δράσεις για την αύξηση της συμμετοχής των υπηκόων τρίτων χωρών στην απασχόληση</t>
  </si>
  <si>
    <t>ESO4.6</t>
  </si>
  <si>
    <t>Ποιοτικά και χωρίς αποκλεισμούς συστήματα εκπαίδευσης και κατάρτισης</t>
  </si>
  <si>
    <t>150</t>
  </si>
  <si>
    <t>Στήριξη της τριτοβάθμιας εκπαίδευσης  (εξαιρουμένων των υποδομών)</t>
  </si>
  <si>
    <t>ESO4.12</t>
  </si>
  <si>
    <t>Κοινωνική ένταξη των ατόμων που διατρέχουν κίνδυνο</t>
  </si>
  <si>
    <t>163</t>
  </si>
  <si>
    <t>Προώθηση της κοινωνικής ένταξης των ατόμων που αντιμετωπίζουν κίνδυνο φτώχειας ή κοινωνικού αποκλεισμού, συμπεριλαμβανομένων των απόρων και των  παιδιών</t>
  </si>
  <si>
    <t>148</t>
  </si>
  <si>
    <t>Στήριξη της προσχολικής εκπαίδευσης και φροντίδας (εξαιρουμένων των υποδομών)</t>
  </si>
  <si>
    <t>ESO4.10</t>
  </si>
  <si>
    <t>Ένταξη περιθωριοποιημένων κοινοτήτων, όπως οι Ρομά</t>
  </si>
  <si>
    <t>154</t>
  </si>
  <si>
    <t>Μέτρα για τη βελτίωση της πρόσβασης περιθωριοποιημένων ομάδων, όπως οι Ρομά, στην εκπαίδευση και την απασχόληση και για  την προώθηση της κοινωνικής ένταξής τους</t>
  </si>
  <si>
    <t>159</t>
  </si>
  <si>
    <t>Μέτρα για την αναβαθμισμένη παροχή υπηρεσιών φροντίδας που βασίζονται στην οικογένεια και την τοπική κοινότητα</t>
  </si>
  <si>
    <t>161</t>
  </si>
  <si>
    <t>Μέτρα για τη βελτίωση της πρόσβασης στη μακροχρόνια περίθαλψη (εξαιρουμένων των υποδομών)</t>
  </si>
  <si>
    <t>155</t>
  </si>
  <si>
    <t>Στήριξη στις οργανώσεις της κοινωνίας των  πολιτών που εργάζονται με περιθωριοποιημένες κοινότητες, όπως οι Ρομά</t>
  </si>
  <si>
    <t>4B</t>
  </si>
  <si>
    <t>Ενίσχυση της κοινωνικής συνοχής με τη στήριξη του ανθρώπινου δυναμικού</t>
  </si>
  <si>
    <t>Δευτερεύων θεματικός στόχος ΕΚΤ+</t>
  </si>
  <si>
    <t>09</t>
  </si>
  <si>
    <t>Άνευ αντικείμενου</t>
  </si>
  <si>
    <t>Καταπολέμηση των διακρίσεων</t>
  </si>
  <si>
    <t>06</t>
  </si>
  <si>
    <t>Αντιμετώπιση της παιδικής φτώχειας</t>
  </si>
  <si>
    <t>08</t>
  </si>
  <si>
    <t>Δημιουργία ικανοτήτων για τις οργανώσεις της κοινωνίας των πολιτών</t>
  </si>
  <si>
    <t>Αντιμετώπιση των προκλήσεων που εντοπίστηκαν στο Ευρωπαϊκό Εξάμηνο</t>
  </si>
  <si>
    <t>ΜΕΤΑΒΟΛΗ</t>
  </si>
  <si>
    <t>ΠΡΟΤΕΙΝΟΜΕΝΗ ΑΝΑΘΕΩΡΗΣΗ</t>
  </si>
  <si>
    <t>ΚΩΔ. ΕΠ</t>
  </si>
  <si>
    <t>ΙΣΧΥΟΝ ΠΟΣΟΣΤΟ ΣΥΓΧΡ.</t>
  </si>
  <si>
    <t>ΠΟΣΟ ΕΥΕΛΙΞΙΑΣ</t>
  </si>
  <si>
    <t>ΣΥΝΟΛΙΚΟ ΠΟΣΟ</t>
  </si>
  <si>
    <t>ΒΑΣΙΚΟ ΠΟΣΟ</t>
  </si>
  <si>
    <t>ΜΕΤΑΒΟΛΕΣ ΕΝΩΣΙΑΚΗΣ ΣΤΗΡΙΞΗΣ</t>
  </si>
  <si>
    <t>ΣΥΝΟΛΙΚΗ ΜΕΤΑΒΟΛΗ</t>
  </si>
  <si>
    <t>ΕΘΝΙΚΗ ΣΥΜΜΕΤΟΧΗ</t>
  </si>
  <si>
    <t>ΠΟΣΟΣΤΟ ΣΥΓΧΡΗΜΑΤΟΔΟΤΗΣΗΣ</t>
  </si>
  <si>
    <t xml:space="preserve"> ΣΥΝΟΛΙΚΗ ΧΡΗΜΑΤΟΔΟΤΗΣΗ</t>
  </si>
  <si>
    <t>ΠΡΟΓΡΑΜΜΑ</t>
  </si>
  <si>
    <t xml:space="preserve">ΚΩΔΙΚΟΣ </t>
  </si>
  <si>
    <t>ΠΡΟΤΑΣΗ ΝΕΟΥ ΠΟΣΟΥ</t>
  </si>
  <si>
    <t>ΠΙΝΑΚΑΣ 2:  ΧΡΗΜΑΤΟΔΟΤΙΚΩΝ ΜΕΤΑΒΟΛΩΝ ΠΡΟΤΕΡΑΙΟΤΗΤΩΝ</t>
  </si>
  <si>
    <t>ΠΙΝΑΚΑΣ 3: ΔΕΥΤΕΡΕΥΩΝ ΘΕΜΑΤΙΚΟΣ ΣΤΟΧΟΣ ΕΚΤ+</t>
  </si>
  <si>
    <t>ΚΩΔ ΠΡΟΓΡ</t>
  </si>
  <si>
    <t>ΚΩΔ ΠΡΟΤΕΡΑΙΟΤΗΤΑΣ</t>
  </si>
  <si>
    <t>ΤΑΜΕΙΟ</t>
  </si>
  <si>
    <t>2B</t>
  </si>
  <si>
    <t>Προστασία των Υδάτων</t>
  </si>
  <si>
    <t>Προσιτή στέγαση</t>
  </si>
  <si>
    <t>Πρόσβαση σε οικονομικά προσιτή στέγαση</t>
  </si>
  <si>
    <t>Άλλες κοινωνικές υποδομές που συμβάλλουν στην κοινωνική ένταξη στην κοινότητα</t>
  </si>
  <si>
    <t>Προστασία, ανάπτυξη και προβολή της δημόσιας τουριστικής περιουσίας και υπηρεσιών στον τομέα του τουρισμού</t>
  </si>
  <si>
    <t>2Γ</t>
  </si>
  <si>
    <t>RSO2.11</t>
  </si>
  <si>
    <t>Ενεργειακή απόδοση με ανακαίνιση του υφιστάμενου οικιστικού αποθέματος, επιδεικτικά έργα και υποστηρικτικά μέτρα</t>
  </si>
  <si>
    <t>Υποδομές στον τομέα της στέγασης (εκτός από μετανάστες, πρόσφυγες και άτομα που ζητούν ή βρίσκονται υπό διεθνή προστασία)</t>
  </si>
  <si>
    <t>ΠΙΝΑΚΑΣ 1: ΜΕΤΑΒΟΛΩΝ  ΑΝΑΘΕΩΡΗΣΗΣ  2021-2027 ΝΟΕΜΒΡΙΟΣ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</si>
</sst>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43" formatCode="_-* #,##0.00_-;\-* #,##0.00_-;_-* &quot;-&quot;??_-;_-@_-"/>
    <numFmt numFmtId="164" formatCode="#,##0_ ;[Red]\-#,##0\ "/>
  </numFmts>
  <fonts count="15" x14ac:knownFonts="1">
    <font>
      <sz val="11"/>
      <color theme="1"/>
      <name val="Calibri"/>
    </font>
    <font>
      <sz val="11"/>
      <color theme="1"/>
      <name val="Calibri"/>
      <family val="2"/>
      <charset val="161"/>
      <scheme val="minor"/>
    </font>
    <font>
      <sz val="11"/>
      <color theme="1"/>
      <name val="Calibri"/>
      <family val="2"/>
      <charset val="161"/>
      <scheme val="minor"/>
    </font>
    <font>
      <sz val="9"/>
      <color theme="1"/>
      <name val="Calibri"/>
      <family val="2"/>
      <charset val="161"/>
    </font>
    <font>
      <sz val="8"/>
      <color theme="1"/>
      <name val="Tahoma"/>
      <family val="2"/>
      <charset val="161"/>
    </font>
    <font>
      <sz val="11"/>
      <color theme="1"/>
      <name val="Calibri"/>
      <family val="2"/>
      <charset val="161"/>
    </font>
    <font>
      <b/>
      <sz val="14"/>
      <color theme="4" tint="-0.249977111117893"/>
      <name val="Calibri"/>
      <family val="2"/>
      <charset val="161"/>
    </font>
    <font>
      <sz val="8"/>
      <color theme="1"/>
      <name val="Calibri"/>
      <family val="2"/>
      <charset val="161"/>
    </font>
    <font>
      <b/>
      <sz val="11"/>
      <color theme="1"/>
      <name val="Calibri"/>
      <family val="2"/>
      <charset val="161"/>
    </font>
    <font>
      <b/>
      <sz val="9"/>
      <color theme="1"/>
      <name val="Calibri"/>
      <family val="2"/>
      <charset val="161"/>
    </font>
    <font>
      <sz val="10"/>
      <name val="Arial Greek"/>
      <charset val="161"/>
    </font>
    <font>
      <b/>
      <sz val="12"/>
      <color theme="1"/>
      <name val="Calibri"/>
      <family val="2"/>
      <charset val="161"/>
    </font>
    <font>
      <sz val="8"/>
      <color rgb="FFFF0000"/>
      <name val="Tahoma"/>
      <family val="2"/>
      <charset val="161"/>
    </font>
    <font>
      <sz val="8"/>
      <name val="Calibri"/>
      <family val="2"/>
      <charset val="161"/>
    </font>
    <font>
      <sz val="11"/>
      <color theme="1"/>
      <name val="Calibri"/>
      <family val="2"/>
      <charset val="161"/>
    </font>
  </fonts>
  <fills count="8">
    <fill>
      <patternFill patternType="none"/>
    </fill>
    <fill>
      <patternFill patternType="gray125"/>
    </fill>
    <fill>
      <patternFill patternType="solid">
        <fgColor rgb="FFFFFFFF"/>
      </patternFill>
    </fill>
    <fill>
      <patternFill patternType="solid">
        <fgColor rgb="FFCFE0F1"/>
      </patternFill>
    </fill>
    <fill>
      <patternFill patternType="solid">
        <fgColor theme="6" tint="0.79998168889431442"/>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0" tint="-4.9989318521683403E-2"/>
        <bgColor indexed="64"/>
      </patternFill>
    </fill>
  </fills>
  <borders count="13">
    <border>
      <left/>
      <right/>
      <top/>
      <bottom/>
      <diagonal/>
    </border>
    <border>
      <left style="thin">
        <color rgb="FF777777"/>
      </left>
      <right style="thin">
        <color rgb="FF777777"/>
      </right>
      <top style="thin">
        <color rgb="FF777777"/>
      </top>
      <bottom style="thin">
        <color rgb="FF777777"/>
      </bottom>
      <diagonal/>
    </border>
    <border>
      <left style="thin">
        <color rgb="FF000000"/>
      </left>
      <right style="thin">
        <color rgb="FF000000"/>
      </right>
      <top style="thin">
        <color rgb="FF000000"/>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rgb="FF777777"/>
      </left>
      <right/>
      <top style="thin">
        <color rgb="FF777777"/>
      </top>
      <bottom style="thin">
        <color rgb="FF777777"/>
      </bottom>
      <diagonal/>
    </border>
    <border>
      <left style="thin">
        <color rgb="FF000000"/>
      </left>
      <right style="thin">
        <color rgb="FF000000"/>
      </right>
      <top/>
      <bottom/>
      <diagonal/>
    </border>
    <border>
      <left style="thin">
        <color indexed="64"/>
      </left>
      <right/>
      <top/>
      <bottom style="thin">
        <color indexed="64"/>
      </bottom>
      <diagonal/>
    </border>
    <border>
      <left/>
      <right style="thin">
        <color indexed="64"/>
      </right>
      <top/>
      <bottom style="thin">
        <color indexed="64"/>
      </bottom>
      <diagonal/>
    </border>
  </borders>
  <cellStyleXfs count="8">
    <xf numFmtId="0" fontId="0" fillId="0" borderId="0"/>
    <xf numFmtId="0" fontId="5" fillId="0" borderId="0"/>
    <xf numFmtId="0" fontId="2" fillId="0" borderId="0"/>
    <xf numFmtId="0" fontId="10" fillId="0" borderId="0"/>
    <xf numFmtId="0" fontId="1" fillId="0" borderId="0"/>
    <xf numFmtId="9" fontId="1" fillId="0" borderId="0" applyFont="0" applyFill="0" applyBorder="0" applyAlignment="0" applyProtection="0"/>
    <xf numFmtId="44" fontId="1" fillId="0" borderId="0" applyFont="0" applyFill="0" applyBorder="0" applyAlignment="0" applyProtection="0"/>
    <xf numFmtId="43" fontId="14" fillId="0" borderId="0" applyFont="0" applyFill="0" applyBorder="0" applyAlignment="0" applyProtection="0"/>
  </cellStyleXfs>
  <cellXfs count="68">
    <xf numFmtId="0" fontId="0" fillId="0" borderId="0" xfId="0"/>
    <xf numFmtId="0" fontId="4" fillId="0" borderId="1" xfId="0" applyFont="1" applyBorder="1" applyAlignment="1">
      <alignment horizontal="center" vertical="top" wrapText="1"/>
    </xf>
    <xf numFmtId="0" fontId="4" fillId="0" borderId="1" xfId="0" applyFont="1" applyBorder="1" applyAlignment="1">
      <alignment horizontal="left" vertical="top" wrapText="1"/>
    </xf>
    <xf numFmtId="3" fontId="4" fillId="0" borderId="1" xfId="0" applyNumberFormat="1" applyFont="1" applyBorder="1" applyAlignment="1">
      <alignment horizontal="right" vertical="top" wrapText="1"/>
    </xf>
    <xf numFmtId="0" fontId="3" fillId="3" borderId="2" xfId="0" applyFont="1" applyFill="1" applyBorder="1" applyAlignment="1">
      <alignment horizontal="center" vertical="center" wrapText="1"/>
    </xf>
    <xf numFmtId="0" fontId="5" fillId="0" borderId="0" xfId="1"/>
    <xf numFmtId="0" fontId="0" fillId="0" borderId="0" xfId="0" applyAlignment="1">
      <alignment horizontal="center"/>
    </xf>
    <xf numFmtId="0" fontId="3" fillId="4" borderId="7" xfId="0" applyFont="1" applyFill="1" applyBorder="1" applyAlignment="1">
      <alignment horizontal="center" vertical="center" wrapText="1"/>
    </xf>
    <xf numFmtId="0" fontId="3" fillId="3" borderId="2" xfId="0" applyFont="1" applyFill="1" applyBorder="1" applyAlignment="1">
      <alignment horizontal="left" vertical="center" wrapText="1"/>
    </xf>
    <xf numFmtId="0" fontId="3" fillId="3" borderId="2" xfId="0" applyFont="1" applyFill="1" applyBorder="1" applyAlignment="1">
      <alignment horizontal="left" vertical="center"/>
    </xf>
    <xf numFmtId="0" fontId="3" fillId="3" borderId="2" xfId="0" applyFont="1" applyFill="1" applyBorder="1" applyAlignment="1">
      <alignment horizontal="center" vertical="center"/>
    </xf>
    <xf numFmtId="0" fontId="3" fillId="3" borderId="8" xfId="0" applyFont="1" applyFill="1" applyBorder="1" applyAlignment="1">
      <alignment horizontal="center" vertical="center" wrapText="1"/>
    </xf>
    <xf numFmtId="0" fontId="4" fillId="0" borderId="1" xfId="0" applyFont="1" applyBorder="1" applyAlignment="1">
      <alignment horizontal="center" vertical="top"/>
    </xf>
    <xf numFmtId="0" fontId="4" fillId="0" borderId="1" xfId="0" applyFont="1" applyBorder="1" applyAlignment="1">
      <alignment horizontal="left" vertical="top"/>
    </xf>
    <xf numFmtId="3" fontId="4" fillId="0" borderId="1" xfId="0" applyNumberFormat="1" applyFont="1" applyBorder="1" applyAlignment="1">
      <alignment horizontal="right" vertical="top"/>
    </xf>
    <xf numFmtId="3" fontId="4" fillId="0" borderId="9" xfId="0" applyNumberFormat="1" applyFont="1" applyBorder="1" applyAlignment="1">
      <alignment horizontal="right" vertical="top"/>
    </xf>
    <xf numFmtId="164" fontId="0" fillId="0" borderId="7" xfId="0" applyNumberFormat="1" applyBorder="1"/>
    <xf numFmtId="164" fontId="0" fillId="5" borderId="7" xfId="0" applyNumberFormat="1" applyFill="1" applyBorder="1"/>
    <xf numFmtId="0" fontId="7" fillId="0" borderId="0" xfId="0" applyFont="1"/>
    <xf numFmtId="0" fontId="0" fillId="0" borderId="0" xfId="0" applyAlignment="1">
      <alignment horizontal="left"/>
    </xf>
    <xf numFmtId="0" fontId="0" fillId="0" borderId="0" xfId="0" applyAlignment="1">
      <alignment horizontal="right"/>
    </xf>
    <xf numFmtId="0" fontId="3" fillId="6" borderId="7" xfId="0" applyFont="1" applyFill="1" applyBorder="1" applyAlignment="1">
      <alignment horizontal="center" vertical="center" wrapText="1"/>
    </xf>
    <xf numFmtId="0" fontId="5" fillId="2" borderId="0" xfId="1" applyFill="1" applyAlignment="1">
      <alignment vertical="top" wrapText="1"/>
    </xf>
    <xf numFmtId="0" fontId="9" fillId="3" borderId="2" xfId="0" applyFont="1" applyFill="1" applyBorder="1" applyAlignment="1">
      <alignment horizontal="center" vertical="center" wrapText="1"/>
    </xf>
    <xf numFmtId="0" fontId="9" fillId="7" borderId="7" xfId="0" applyFont="1" applyFill="1" applyBorder="1" applyAlignment="1">
      <alignment horizontal="center" vertical="center" wrapText="1"/>
    </xf>
    <xf numFmtId="0" fontId="0" fillId="7" borderId="4" xfId="0" applyFill="1" applyBorder="1"/>
    <xf numFmtId="0" fontId="0" fillId="7" borderId="6" xfId="0" applyFill="1" applyBorder="1"/>
    <xf numFmtId="0" fontId="5" fillId="0" borderId="0" xfId="1" applyAlignment="1">
      <alignment horizontal="center"/>
    </xf>
    <xf numFmtId="0" fontId="8" fillId="4" borderId="7" xfId="0" applyFont="1" applyFill="1" applyBorder="1" applyAlignment="1">
      <alignment horizontal="center" vertical="center" wrapText="1"/>
    </xf>
    <xf numFmtId="0" fontId="11" fillId="4" borderId="7" xfId="0" applyFont="1" applyFill="1" applyBorder="1" applyAlignment="1">
      <alignment horizontal="center" vertical="center" wrapText="1"/>
    </xf>
    <xf numFmtId="0" fontId="5" fillId="2" borderId="0" xfId="1" applyFill="1" applyAlignment="1">
      <alignment vertical="top"/>
    </xf>
    <xf numFmtId="0" fontId="4" fillId="0" borderId="1" xfId="1" applyFont="1" applyBorder="1" applyAlignment="1">
      <alignment horizontal="center" vertical="top"/>
    </xf>
    <xf numFmtId="0" fontId="4" fillId="0" borderId="1" xfId="1" applyFont="1" applyBorder="1" applyAlignment="1">
      <alignment horizontal="left" vertical="top"/>
    </xf>
    <xf numFmtId="3" fontId="4" fillId="0" borderId="1" xfId="1" applyNumberFormat="1" applyFont="1" applyBorder="1" applyAlignment="1">
      <alignment horizontal="right" vertical="top"/>
    </xf>
    <xf numFmtId="3" fontId="4" fillId="5" borderId="1" xfId="1" applyNumberFormat="1" applyFont="1" applyFill="1" applyBorder="1" applyAlignment="1">
      <alignment horizontal="right" vertical="top"/>
    </xf>
    <xf numFmtId="3" fontId="8" fillId="0" borderId="7" xfId="1" applyNumberFormat="1" applyFont="1" applyBorder="1"/>
    <xf numFmtId="0" fontId="8" fillId="0" borderId="7" xfId="1" applyFont="1" applyBorder="1"/>
    <xf numFmtId="4" fontId="4" fillId="0" borderId="1" xfId="1" applyNumberFormat="1" applyFont="1" applyBorder="1" applyAlignment="1">
      <alignment horizontal="right" vertical="top"/>
    </xf>
    <xf numFmtId="0" fontId="9" fillId="3" borderId="10" xfId="0" applyFont="1" applyFill="1" applyBorder="1" applyAlignment="1">
      <alignment horizontal="center" vertical="center" wrapText="1"/>
    </xf>
    <xf numFmtId="0" fontId="3" fillId="3" borderId="2" xfId="1" applyFont="1" applyFill="1" applyBorder="1" applyAlignment="1">
      <alignment horizontal="center" vertical="center" wrapText="1"/>
    </xf>
    <xf numFmtId="0" fontId="11" fillId="3" borderId="2" xfId="1" applyFont="1" applyFill="1" applyBorder="1" applyAlignment="1">
      <alignment horizontal="center" vertical="center" wrapText="1"/>
    </xf>
    <xf numFmtId="0" fontId="12" fillId="0" borderId="1" xfId="0" applyFont="1" applyBorder="1" applyAlignment="1">
      <alignment horizontal="center" vertical="top"/>
    </xf>
    <xf numFmtId="0" fontId="12" fillId="0" borderId="1" xfId="0" applyFont="1" applyBorder="1" applyAlignment="1">
      <alignment horizontal="left" vertical="top"/>
    </xf>
    <xf numFmtId="3" fontId="12" fillId="0" borderId="1" xfId="0" applyNumberFormat="1" applyFont="1" applyBorder="1" applyAlignment="1">
      <alignment horizontal="right" vertical="top"/>
    </xf>
    <xf numFmtId="3" fontId="12" fillId="0" borderId="9" xfId="0" applyNumberFormat="1" applyFont="1" applyBorder="1" applyAlignment="1">
      <alignment horizontal="right" vertical="top"/>
    </xf>
    <xf numFmtId="0" fontId="12" fillId="0" borderId="1" xfId="0" applyFont="1" applyBorder="1" applyAlignment="1">
      <alignment horizontal="center" vertical="top" wrapText="1"/>
    </xf>
    <xf numFmtId="0" fontId="12" fillId="0" borderId="1" xfId="0" applyFont="1" applyBorder="1" applyAlignment="1">
      <alignment horizontal="left" vertical="top" wrapText="1"/>
    </xf>
    <xf numFmtId="3" fontId="5" fillId="0" borderId="0" xfId="1" applyNumberFormat="1"/>
    <xf numFmtId="43" fontId="5" fillId="0" borderId="0" xfId="7" applyFont="1"/>
    <xf numFmtId="3" fontId="0" fillId="0" borderId="0" xfId="0" applyNumberFormat="1"/>
    <xf numFmtId="3" fontId="12" fillId="0" borderId="1" xfId="1" applyNumberFormat="1" applyFont="1" applyBorder="1" applyAlignment="1">
      <alignment horizontal="right" vertical="top"/>
    </xf>
    <xf numFmtId="0" fontId="6" fillId="0" borderId="0" xfId="0" applyFont="1" applyAlignment="1">
      <alignment horizontal="center"/>
    </xf>
    <xf numFmtId="0" fontId="6" fillId="0" borderId="0" xfId="0" applyFont="1" applyAlignment="1">
      <alignment horizontal="left"/>
    </xf>
    <xf numFmtId="0" fontId="8" fillId="0" borderId="7" xfId="0" applyFont="1" applyBorder="1" applyAlignment="1">
      <alignment horizontal="center"/>
    </xf>
    <xf numFmtId="0" fontId="8" fillId="4" borderId="4"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7" borderId="11" xfId="0" applyFont="1" applyFill="1" applyBorder="1" applyAlignment="1">
      <alignment horizontal="center"/>
    </xf>
    <xf numFmtId="0" fontId="8" fillId="7" borderId="3" xfId="0" applyFont="1" applyFill="1" applyBorder="1" applyAlignment="1">
      <alignment horizontal="center"/>
    </xf>
    <xf numFmtId="0" fontId="8" fillId="7" borderId="12" xfId="0" applyFont="1" applyFill="1" applyBorder="1" applyAlignment="1">
      <alignment horizontal="center"/>
    </xf>
    <xf numFmtId="0" fontId="8" fillId="3" borderId="4" xfId="0" applyFont="1" applyFill="1" applyBorder="1" applyAlignment="1">
      <alignment horizontal="center" vertical="center"/>
    </xf>
    <xf numFmtId="0" fontId="8" fillId="3" borderId="5" xfId="0" applyFont="1" applyFill="1" applyBorder="1" applyAlignment="1">
      <alignment horizontal="center" vertical="center"/>
    </xf>
    <xf numFmtId="0" fontId="8" fillId="3" borderId="6"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8" fillId="7" borderId="6" xfId="0" applyFont="1" applyFill="1" applyBorder="1" applyAlignment="1">
      <alignment horizontal="center"/>
    </xf>
    <xf numFmtId="0" fontId="5" fillId="2" borderId="0" xfId="1" applyFill="1" applyAlignment="1">
      <alignment horizontal="left" vertical="top"/>
    </xf>
    <xf numFmtId="1" fontId="0" fillId="0" borderId="0" xfId="0" applyNumberFormat="1"/>
  </cellXfs>
  <cellStyles count="8">
    <cellStyle name="Currency 2" xfId="6" xr:uid="{A5444441-8531-4B28-A09F-981FA4BD2C0D}"/>
    <cellStyle name="Normal 2" xfId="1" xr:uid="{32732666-0D07-45E5-8F93-370B74C7725F}"/>
    <cellStyle name="Normal 3" xfId="2" xr:uid="{855E3728-3037-4A76-B2FC-87094883DB40}"/>
    <cellStyle name="Normal 4" xfId="4" xr:uid="{DE77E5C4-D9D2-45E9-98E9-BA87856BD3A1}"/>
    <cellStyle name="Percent 2" xfId="5" xr:uid="{C7B04200-112E-4488-BFDE-7CF16B68F818}"/>
    <cellStyle name="Βασικό_ΑΝΑΦΟΡΑ_ΚΠΣ_16-12-2004" xfId="3" xr:uid="{3C150FF4-0402-4A74-8519-E88F43698809}"/>
    <cellStyle name="Κανονικό" xfId="0" builtinId="0"/>
    <cellStyle name="Κόμμα" xfId="7"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75D5F5-4808-475B-8F55-7D4AC17B02DA}">
  <dimension ref="A1:V73"/>
  <sheetViews>
    <sheetView showGridLines="0" tabSelected="1" topLeftCell="C1" zoomScale="85" zoomScaleNormal="85" workbookViewId="0">
      <pane ySplit="4" topLeftCell="A37" activePane="bottomLeft" state="frozen"/>
      <selection activeCell="B1" sqref="B1"/>
      <selection pane="bottomLeft" activeCell="W45" sqref="W45"/>
    </sheetView>
  </sheetViews>
  <sheetFormatPr defaultRowHeight="15" x14ac:dyDescent="0.25"/>
  <cols>
    <col min="1" max="1" width="13.140625" hidden="1" customWidth="1"/>
    <col min="3" max="3" width="17" customWidth="1"/>
    <col min="4" max="4" width="10.140625" customWidth="1"/>
    <col min="5" max="5" width="26.7109375" customWidth="1"/>
    <col min="6" max="6" width="8.140625" customWidth="1"/>
    <col min="7" max="7" width="12" customWidth="1"/>
    <col min="8" max="8" width="19.28515625" customWidth="1"/>
    <col min="9" max="9" width="8.140625" customWidth="1"/>
    <col min="10" max="10" width="19.140625" customWidth="1"/>
    <col min="11" max="11" width="9" customWidth="1"/>
    <col min="12" max="12" width="33.140625" customWidth="1"/>
    <col min="13" max="21" width="15.7109375" customWidth="1"/>
  </cols>
  <sheetData>
    <row r="1" spans="1:22" ht="18.75" x14ac:dyDescent="0.3">
      <c r="B1" s="19"/>
      <c r="C1" s="51" t="s">
        <v>240</v>
      </c>
      <c r="D1" s="51"/>
      <c r="E1" s="51"/>
      <c r="F1" s="51"/>
      <c r="G1" s="51"/>
      <c r="H1" s="51"/>
      <c r="I1" s="51"/>
      <c r="J1" s="51"/>
      <c r="K1" s="52"/>
      <c r="L1" s="51"/>
      <c r="M1" s="51"/>
      <c r="N1" s="51"/>
      <c r="O1" s="51"/>
      <c r="P1" s="51"/>
      <c r="Q1" s="51"/>
      <c r="R1" s="51"/>
      <c r="S1" s="51"/>
      <c r="T1" s="51"/>
    </row>
    <row r="2" spans="1:22" x14ac:dyDescent="0.25">
      <c r="C2" s="19"/>
      <c r="D2" s="6"/>
      <c r="E2" s="19"/>
      <c r="F2" s="6"/>
      <c r="G2" s="6"/>
      <c r="I2" s="6"/>
      <c r="K2" s="6"/>
      <c r="L2" s="19"/>
      <c r="M2" s="20"/>
      <c r="N2" s="20"/>
      <c r="O2" s="20"/>
    </row>
    <row r="3" spans="1:22" x14ac:dyDescent="0.25">
      <c r="B3" s="19"/>
      <c r="C3" s="6"/>
      <c r="D3" s="19"/>
      <c r="E3" s="6"/>
      <c r="F3" s="6"/>
      <c r="H3" s="6"/>
      <c r="J3" s="6"/>
      <c r="K3" s="19"/>
      <c r="L3" s="20"/>
      <c r="M3" s="20"/>
      <c r="N3" s="20"/>
      <c r="O3" s="20"/>
      <c r="P3" s="53" t="s">
        <v>210</v>
      </c>
      <c r="Q3" s="53"/>
      <c r="R3" s="53"/>
      <c r="S3" s="53" t="s">
        <v>211</v>
      </c>
      <c r="T3" s="53"/>
      <c r="U3" s="53"/>
    </row>
    <row r="4" spans="1:22" ht="48" x14ac:dyDescent="0.25">
      <c r="A4" s="18"/>
      <c r="B4" s="4" t="s">
        <v>212</v>
      </c>
      <c r="C4" s="8" t="s">
        <v>212</v>
      </c>
      <c r="D4" s="4" t="s">
        <v>3</v>
      </c>
      <c r="E4" s="9" t="s">
        <v>4</v>
      </c>
      <c r="F4" s="4" t="s">
        <v>5</v>
      </c>
      <c r="G4" s="4" t="s">
        <v>6</v>
      </c>
      <c r="H4" s="4" t="s">
        <v>7</v>
      </c>
      <c r="I4" s="4" t="s">
        <v>8</v>
      </c>
      <c r="J4" s="4" t="s">
        <v>9</v>
      </c>
      <c r="K4" s="4" t="s">
        <v>11</v>
      </c>
      <c r="L4" s="10" t="s">
        <v>12</v>
      </c>
      <c r="M4" s="4" t="s">
        <v>13</v>
      </c>
      <c r="N4" s="4" t="s">
        <v>14</v>
      </c>
      <c r="O4" s="11" t="s">
        <v>15</v>
      </c>
      <c r="P4" s="28" t="s">
        <v>13</v>
      </c>
      <c r="Q4" s="7" t="s">
        <v>14</v>
      </c>
      <c r="R4" s="7" t="s">
        <v>15</v>
      </c>
      <c r="S4" s="7" t="s">
        <v>13</v>
      </c>
      <c r="T4" s="7" t="s">
        <v>14</v>
      </c>
      <c r="U4" s="7" t="s">
        <v>15</v>
      </c>
      <c r="V4" s="21" t="s">
        <v>213</v>
      </c>
    </row>
    <row r="5" spans="1:22" x14ac:dyDescent="0.25">
      <c r="A5" s="18" t="str">
        <f t="shared" ref="A5:A52" si="0">B5&amp;"."&amp;D5&amp;"."&amp;LEFT(I5,3)&amp;"."&amp;LEFT(J5,1)</f>
        <v>616.1.ΕΤΠ.Λ</v>
      </c>
      <c r="B5" s="1" t="s">
        <v>140</v>
      </c>
      <c r="C5" s="2" t="s">
        <v>141</v>
      </c>
      <c r="D5" s="12" t="s">
        <v>16</v>
      </c>
      <c r="E5" s="13" t="s">
        <v>142</v>
      </c>
      <c r="F5" s="12" t="s">
        <v>16</v>
      </c>
      <c r="G5" s="12" t="s">
        <v>35</v>
      </c>
      <c r="H5" s="13" t="s">
        <v>36</v>
      </c>
      <c r="I5" s="12" t="s">
        <v>25</v>
      </c>
      <c r="J5" s="13" t="s">
        <v>26</v>
      </c>
      <c r="K5" s="12" t="s">
        <v>94</v>
      </c>
      <c r="L5" s="13" t="s">
        <v>95</v>
      </c>
      <c r="M5" s="14">
        <v>850000</v>
      </c>
      <c r="N5" s="14">
        <v>150000</v>
      </c>
      <c r="O5" s="15">
        <v>1000000</v>
      </c>
      <c r="P5" s="17">
        <v>0</v>
      </c>
      <c r="Q5" s="16">
        <f t="shared" ref="Q5:Q52" si="1">ROUND(P5/V5%-P5,0)</f>
        <v>0</v>
      </c>
      <c r="R5" s="16">
        <f t="shared" ref="R5:R52" si="2">+P5+Q5</f>
        <v>0</v>
      </c>
      <c r="S5" s="3">
        <f t="shared" ref="S5:S52" si="3">+M5+P5</f>
        <v>850000</v>
      </c>
      <c r="T5" s="3">
        <f t="shared" ref="T5:T52" si="4">+N5+Q5</f>
        <v>150000</v>
      </c>
      <c r="U5" s="3">
        <f t="shared" ref="U5:U52" si="5">+O5+R5</f>
        <v>1000000</v>
      </c>
      <c r="V5">
        <f>INDEX(ΠΡΟΤΕΡΑΙΟΤΗΤΕΣ!I:I,MATCH('ΠΕΔΙΑ ΠΑΡΕΜΒΑΣΗΣ'!A5,ΠΡΟΤΕΡΑΙΟΤΗΤΕΣ!A:A,0))</f>
        <v>85</v>
      </c>
    </row>
    <row r="6" spans="1:22" x14ac:dyDescent="0.25">
      <c r="A6" s="18" t="str">
        <f t="shared" si="0"/>
        <v>616.1.ΕΤΠ.Λ</v>
      </c>
      <c r="B6" s="1" t="s">
        <v>140</v>
      </c>
      <c r="C6" s="2" t="s">
        <v>141</v>
      </c>
      <c r="D6" s="12" t="s">
        <v>16</v>
      </c>
      <c r="E6" s="13" t="s">
        <v>142</v>
      </c>
      <c r="F6" s="12" t="s">
        <v>16</v>
      </c>
      <c r="G6" s="12" t="s">
        <v>35</v>
      </c>
      <c r="H6" s="13" t="s">
        <v>36</v>
      </c>
      <c r="I6" s="12" t="s">
        <v>25</v>
      </c>
      <c r="J6" s="13" t="s">
        <v>26</v>
      </c>
      <c r="K6" s="12" t="s">
        <v>29</v>
      </c>
      <c r="L6" s="13" t="s">
        <v>30</v>
      </c>
      <c r="M6" s="14">
        <v>850000</v>
      </c>
      <c r="N6" s="14">
        <v>150000</v>
      </c>
      <c r="O6" s="15">
        <v>1000000</v>
      </c>
      <c r="P6" s="17">
        <v>-850000</v>
      </c>
      <c r="Q6" s="16">
        <f t="shared" si="1"/>
        <v>-150000</v>
      </c>
      <c r="R6" s="16">
        <f t="shared" si="2"/>
        <v>-1000000</v>
      </c>
      <c r="S6" s="3">
        <f t="shared" si="3"/>
        <v>0</v>
      </c>
      <c r="T6" s="3">
        <f t="shared" si="4"/>
        <v>0</v>
      </c>
      <c r="U6" s="3">
        <f t="shared" si="5"/>
        <v>0</v>
      </c>
      <c r="V6">
        <f>INDEX(ΠΡΟΤΕΡΑΙΟΤΗΤΕΣ!I:I,MATCH('ΠΕΔΙΑ ΠΑΡΕΜΒΑΣΗΣ'!A6,ΠΡΟΤΕΡΑΙΟΤΗΤΕΣ!A:A,0))</f>
        <v>85</v>
      </c>
    </row>
    <row r="7" spans="1:22" x14ac:dyDescent="0.25">
      <c r="A7" s="18" t="str">
        <f t="shared" si="0"/>
        <v>616.1.ΕΤΠ.Λ</v>
      </c>
      <c r="B7" s="1" t="s">
        <v>140</v>
      </c>
      <c r="C7" s="2" t="s">
        <v>141</v>
      </c>
      <c r="D7" s="12" t="s">
        <v>16</v>
      </c>
      <c r="E7" s="13" t="s">
        <v>142</v>
      </c>
      <c r="F7" s="12" t="s">
        <v>16</v>
      </c>
      <c r="G7" s="12" t="s">
        <v>27</v>
      </c>
      <c r="H7" s="13" t="s">
        <v>28</v>
      </c>
      <c r="I7" s="12" t="s">
        <v>25</v>
      </c>
      <c r="J7" s="13" t="s">
        <v>26</v>
      </c>
      <c r="K7" s="12" t="s">
        <v>31</v>
      </c>
      <c r="L7" s="13" t="s">
        <v>32</v>
      </c>
      <c r="M7" s="14">
        <v>4250000</v>
      </c>
      <c r="N7" s="14">
        <v>750000</v>
      </c>
      <c r="O7" s="15">
        <v>5000000</v>
      </c>
      <c r="P7" s="17">
        <v>0</v>
      </c>
      <c r="Q7" s="16">
        <f t="shared" si="1"/>
        <v>0</v>
      </c>
      <c r="R7" s="16">
        <f t="shared" si="2"/>
        <v>0</v>
      </c>
      <c r="S7" s="3">
        <f t="shared" si="3"/>
        <v>4250000</v>
      </c>
      <c r="T7" s="3">
        <f t="shared" si="4"/>
        <v>750000</v>
      </c>
      <c r="U7" s="3">
        <f t="shared" si="5"/>
        <v>5000000</v>
      </c>
      <c r="V7">
        <f>INDEX(ΠΡΟΤΕΡΑΙΟΤΗΤΕΣ!I:I,MATCH('ΠΕΔΙΑ ΠΑΡΕΜΒΑΣΗΣ'!A7,ΠΡΟΤΕΡΑΙΟΤΗΤΕΣ!A:A,0))</f>
        <v>85</v>
      </c>
    </row>
    <row r="8" spans="1:22" x14ac:dyDescent="0.25">
      <c r="A8" s="18" t="str">
        <f t="shared" si="0"/>
        <v>616.1.ΕΤΠ.Λ</v>
      </c>
      <c r="B8" s="1" t="s">
        <v>140</v>
      </c>
      <c r="C8" s="2" t="s">
        <v>141</v>
      </c>
      <c r="D8" s="12" t="s">
        <v>16</v>
      </c>
      <c r="E8" s="13" t="s">
        <v>142</v>
      </c>
      <c r="F8" s="12" t="s">
        <v>16</v>
      </c>
      <c r="G8" s="12" t="s">
        <v>35</v>
      </c>
      <c r="H8" s="13" t="s">
        <v>36</v>
      </c>
      <c r="I8" s="12" t="s">
        <v>25</v>
      </c>
      <c r="J8" s="13" t="s">
        <v>26</v>
      </c>
      <c r="K8" s="12" t="s">
        <v>37</v>
      </c>
      <c r="L8" s="13" t="s">
        <v>38</v>
      </c>
      <c r="M8" s="14">
        <v>4250000</v>
      </c>
      <c r="N8" s="14">
        <v>750000</v>
      </c>
      <c r="O8" s="15">
        <v>5000000</v>
      </c>
      <c r="P8" s="17">
        <v>0</v>
      </c>
      <c r="Q8" s="16">
        <f t="shared" si="1"/>
        <v>0</v>
      </c>
      <c r="R8" s="16">
        <f t="shared" si="2"/>
        <v>0</v>
      </c>
      <c r="S8" s="3">
        <f t="shared" si="3"/>
        <v>4250000</v>
      </c>
      <c r="T8" s="3">
        <f t="shared" si="4"/>
        <v>750000</v>
      </c>
      <c r="U8" s="3">
        <f t="shared" si="5"/>
        <v>5000000</v>
      </c>
      <c r="V8">
        <f>INDEX(ΠΡΟΤΕΡΑΙΟΤΗΤΕΣ!I:I,MATCH('ΠΕΔΙΑ ΠΑΡΕΜΒΑΣΗΣ'!A8,ΠΡΟΤΕΡΑΙΟΤΗΤΕΣ!A:A,0))</f>
        <v>85</v>
      </c>
    </row>
    <row r="9" spans="1:22" x14ac:dyDescent="0.25">
      <c r="A9" s="18" t="str">
        <f t="shared" si="0"/>
        <v>616.1.ΕΤΠ.Λ</v>
      </c>
      <c r="B9" s="1" t="s">
        <v>140</v>
      </c>
      <c r="C9" s="2" t="s">
        <v>141</v>
      </c>
      <c r="D9" s="12" t="s">
        <v>16</v>
      </c>
      <c r="E9" s="13" t="s">
        <v>142</v>
      </c>
      <c r="F9" s="12" t="s">
        <v>16</v>
      </c>
      <c r="G9" s="12" t="s">
        <v>27</v>
      </c>
      <c r="H9" s="13" t="s">
        <v>28</v>
      </c>
      <c r="I9" s="12" t="s">
        <v>25</v>
      </c>
      <c r="J9" s="13" t="s">
        <v>26</v>
      </c>
      <c r="K9" s="12" t="s">
        <v>132</v>
      </c>
      <c r="L9" s="13" t="s">
        <v>133</v>
      </c>
      <c r="M9" s="14">
        <v>1338750</v>
      </c>
      <c r="N9" s="14">
        <v>236250</v>
      </c>
      <c r="O9" s="15">
        <v>1575000</v>
      </c>
      <c r="P9" s="17">
        <v>-557600</v>
      </c>
      <c r="Q9" s="16">
        <f t="shared" si="1"/>
        <v>-98400</v>
      </c>
      <c r="R9" s="16">
        <f t="shared" si="2"/>
        <v>-656000</v>
      </c>
      <c r="S9" s="3">
        <f t="shared" si="3"/>
        <v>781150</v>
      </c>
      <c r="T9" s="3">
        <f t="shared" si="4"/>
        <v>137850</v>
      </c>
      <c r="U9" s="3">
        <f t="shared" si="5"/>
        <v>919000</v>
      </c>
      <c r="V9">
        <f>INDEX(ΠΡΟΤΕΡΑΙΟΤΗΤΕΣ!I:I,MATCH('ΠΕΔΙΑ ΠΑΡΕΜΒΑΣΗΣ'!A9,ΠΡΟΤΕΡΑΙΟΤΗΤΕΣ!A:A,0))</f>
        <v>85</v>
      </c>
    </row>
    <row r="10" spans="1:22" x14ac:dyDescent="0.25">
      <c r="A10" s="18" t="str">
        <f t="shared" si="0"/>
        <v>616.1.ΕΤΠ.Λ</v>
      </c>
      <c r="B10" s="1" t="s">
        <v>140</v>
      </c>
      <c r="C10" s="2" t="s">
        <v>141</v>
      </c>
      <c r="D10" s="12" t="s">
        <v>16</v>
      </c>
      <c r="E10" s="13" t="s">
        <v>142</v>
      </c>
      <c r="F10" s="12" t="s">
        <v>16</v>
      </c>
      <c r="G10" s="12" t="s">
        <v>27</v>
      </c>
      <c r="H10" s="13" t="s">
        <v>28</v>
      </c>
      <c r="I10" s="12" t="s">
        <v>25</v>
      </c>
      <c r="J10" s="13" t="s">
        <v>26</v>
      </c>
      <c r="K10" s="12" t="s">
        <v>33</v>
      </c>
      <c r="L10" s="13" t="s">
        <v>34</v>
      </c>
      <c r="M10" s="14">
        <v>3123750</v>
      </c>
      <c r="N10" s="14">
        <v>551250</v>
      </c>
      <c r="O10" s="15">
        <v>3675000</v>
      </c>
      <c r="P10" s="17">
        <v>0</v>
      </c>
      <c r="Q10" s="16">
        <f t="shared" si="1"/>
        <v>0</v>
      </c>
      <c r="R10" s="16">
        <f t="shared" si="2"/>
        <v>0</v>
      </c>
      <c r="S10" s="3">
        <f t="shared" si="3"/>
        <v>3123750</v>
      </c>
      <c r="T10" s="3">
        <f t="shared" si="4"/>
        <v>551250</v>
      </c>
      <c r="U10" s="3">
        <f t="shared" si="5"/>
        <v>3675000</v>
      </c>
      <c r="V10">
        <f>INDEX(ΠΡΟΤΕΡΑΙΟΤΗΤΕΣ!I:I,MATCH('ΠΕΔΙΑ ΠΑΡΕΜΒΑΣΗΣ'!A10,ΠΡΟΤΕΡΑΙΟΤΗΤΕΣ!A:A,0))</f>
        <v>85</v>
      </c>
    </row>
    <row r="11" spans="1:22" x14ac:dyDescent="0.25">
      <c r="A11" s="18" t="str">
        <f t="shared" si="0"/>
        <v>616.1.ΕΤΠ.Λ</v>
      </c>
      <c r="B11" s="1" t="s">
        <v>140</v>
      </c>
      <c r="C11" s="2" t="s">
        <v>141</v>
      </c>
      <c r="D11" s="12" t="s">
        <v>16</v>
      </c>
      <c r="E11" s="13" t="s">
        <v>142</v>
      </c>
      <c r="F11" s="12" t="s">
        <v>16</v>
      </c>
      <c r="G11" s="12" t="s">
        <v>39</v>
      </c>
      <c r="H11" s="13" t="s">
        <v>40</v>
      </c>
      <c r="I11" s="12" t="s">
        <v>25</v>
      </c>
      <c r="J11" s="13" t="s">
        <v>26</v>
      </c>
      <c r="K11" s="12" t="s">
        <v>41</v>
      </c>
      <c r="L11" s="13" t="s">
        <v>42</v>
      </c>
      <c r="M11" s="14">
        <v>2417530</v>
      </c>
      <c r="N11" s="14">
        <v>426622.9411764706</v>
      </c>
      <c r="O11" s="15">
        <v>2844152.9411764704</v>
      </c>
      <c r="P11" s="17">
        <v>-717530</v>
      </c>
      <c r="Q11" s="16">
        <f t="shared" si="1"/>
        <v>-126623</v>
      </c>
      <c r="R11" s="16">
        <f t="shared" si="2"/>
        <v>-844153</v>
      </c>
      <c r="S11" s="3">
        <f t="shared" si="3"/>
        <v>1700000</v>
      </c>
      <c r="T11" s="3">
        <f t="shared" si="4"/>
        <v>299999.9411764706</v>
      </c>
      <c r="U11" s="3">
        <f t="shared" si="5"/>
        <v>1999999.9411764704</v>
      </c>
      <c r="V11">
        <f>INDEX(ΠΡΟΤΕΡΑΙΟΤΗΤΕΣ!I:I,MATCH('ΠΕΔΙΑ ΠΑΡΕΜΒΑΣΗΣ'!A11,ΠΡΟΤΕΡΑΙΟΤΗΤΕΣ!A:A,0))</f>
        <v>85</v>
      </c>
    </row>
    <row r="12" spans="1:22" x14ac:dyDescent="0.25">
      <c r="A12" s="18" t="str">
        <f t="shared" si="0"/>
        <v>616.1.ΕΤΠ.Λ</v>
      </c>
      <c r="B12" s="1" t="s">
        <v>140</v>
      </c>
      <c r="C12" s="2" t="s">
        <v>141</v>
      </c>
      <c r="D12" s="12" t="s">
        <v>16</v>
      </c>
      <c r="E12" s="13" t="s">
        <v>142</v>
      </c>
      <c r="F12" s="12" t="s">
        <v>16</v>
      </c>
      <c r="G12" s="12" t="s">
        <v>39</v>
      </c>
      <c r="H12" s="13" t="s">
        <v>40</v>
      </c>
      <c r="I12" s="12" t="s">
        <v>25</v>
      </c>
      <c r="J12" s="13" t="s">
        <v>26</v>
      </c>
      <c r="K12" s="12" t="s">
        <v>58</v>
      </c>
      <c r="L12" s="13" t="s">
        <v>59</v>
      </c>
      <c r="M12" s="14">
        <v>4187548</v>
      </c>
      <c r="N12" s="14">
        <v>738979.0588235294</v>
      </c>
      <c r="O12" s="15">
        <v>4926527.0588235296</v>
      </c>
      <c r="P12" s="17">
        <v>-1687548</v>
      </c>
      <c r="Q12" s="16">
        <f t="shared" si="1"/>
        <v>-297803</v>
      </c>
      <c r="R12" s="16">
        <f t="shared" si="2"/>
        <v>-1985351</v>
      </c>
      <c r="S12" s="3">
        <f t="shared" si="3"/>
        <v>2500000</v>
      </c>
      <c r="T12" s="3">
        <f t="shared" si="4"/>
        <v>441176.0588235294</v>
      </c>
      <c r="U12" s="3">
        <f t="shared" si="5"/>
        <v>2941176.0588235296</v>
      </c>
      <c r="V12">
        <f>INDEX(ΠΡΟΤΕΡΑΙΟΤΗΤΕΣ!I:I,MATCH('ΠΕΔΙΑ ΠΑΡΕΜΒΑΣΗΣ'!A12,ΠΡΟΤΕΡΑΙΟΤΗΤΕΣ!A:A,0))</f>
        <v>85</v>
      </c>
    </row>
    <row r="13" spans="1:22" x14ac:dyDescent="0.25">
      <c r="A13" s="18" t="str">
        <f t="shared" si="0"/>
        <v>616.1.ΕΤΠ.Λ</v>
      </c>
      <c r="B13" s="1" t="s">
        <v>140</v>
      </c>
      <c r="C13" s="2" t="s">
        <v>141</v>
      </c>
      <c r="D13" s="12" t="s">
        <v>16</v>
      </c>
      <c r="E13" s="13" t="s">
        <v>142</v>
      </c>
      <c r="F13" s="12" t="s">
        <v>16</v>
      </c>
      <c r="G13" s="12" t="s">
        <v>35</v>
      </c>
      <c r="H13" s="13" t="s">
        <v>36</v>
      </c>
      <c r="I13" s="12" t="s">
        <v>25</v>
      </c>
      <c r="J13" s="13" t="s">
        <v>26</v>
      </c>
      <c r="K13" s="12" t="s">
        <v>43</v>
      </c>
      <c r="L13" s="13" t="s">
        <v>44</v>
      </c>
      <c r="M13" s="14">
        <v>1275000</v>
      </c>
      <c r="N13" s="14">
        <v>225000</v>
      </c>
      <c r="O13" s="15">
        <v>1500000</v>
      </c>
      <c r="P13" s="17">
        <v>-425000</v>
      </c>
      <c r="Q13" s="16">
        <f t="shared" si="1"/>
        <v>-75000</v>
      </c>
      <c r="R13" s="16">
        <f t="shared" si="2"/>
        <v>-500000</v>
      </c>
      <c r="S13" s="3">
        <f t="shared" si="3"/>
        <v>850000</v>
      </c>
      <c r="T13" s="3">
        <f t="shared" si="4"/>
        <v>150000</v>
      </c>
      <c r="U13" s="3">
        <f t="shared" si="5"/>
        <v>1000000</v>
      </c>
      <c r="V13">
        <f>INDEX(ΠΡΟΤΕΡΑΙΟΤΗΤΕΣ!I:I,MATCH('ΠΕΔΙΑ ΠΑΡΕΜΒΑΣΗΣ'!A13,ΠΡΟΤΕΡΑΙΟΤΗΤΕΣ!A:A,0))</f>
        <v>85</v>
      </c>
    </row>
    <row r="14" spans="1:22" x14ac:dyDescent="0.25">
      <c r="A14" s="18" t="str">
        <f t="shared" si="0"/>
        <v>616.1.ΕΤΠ.Λ</v>
      </c>
      <c r="B14" s="1" t="s">
        <v>140</v>
      </c>
      <c r="C14" s="2" t="s">
        <v>141</v>
      </c>
      <c r="D14" s="12" t="s">
        <v>16</v>
      </c>
      <c r="E14" s="13" t="s">
        <v>142</v>
      </c>
      <c r="F14" s="12" t="s">
        <v>16</v>
      </c>
      <c r="G14" s="12" t="s">
        <v>35</v>
      </c>
      <c r="H14" s="13" t="s">
        <v>36</v>
      </c>
      <c r="I14" s="12" t="s">
        <v>25</v>
      </c>
      <c r="J14" s="13" t="s">
        <v>26</v>
      </c>
      <c r="K14" s="12" t="s">
        <v>45</v>
      </c>
      <c r="L14" s="13" t="s">
        <v>46</v>
      </c>
      <c r="M14" s="14">
        <v>4250000</v>
      </c>
      <c r="N14" s="14">
        <v>750000</v>
      </c>
      <c r="O14" s="15">
        <v>5000000</v>
      </c>
      <c r="P14" s="17">
        <v>2550130</v>
      </c>
      <c r="Q14" s="16">
        <f t="shared" si="1"/>
        <v>450023</v>
      </c>
      <c r="R14" s="16">
        <f t="shared" si="2"/>
        <v>3000153</v>
      </c>
      <c r="S14" s="3">
        <f t="shared" si="3"/>
        <v>6800130</v>
      </c>
      <c r="T14" s="3">
        <f t="shared" si="4"/>
        <v>1200023</v>
      </c>
      <c r="U14" s="3">
        <f t="shared" si="5"/>
        <v>8000153</v>
      </c>
      <c r="V14">
        <f>INDEX(ΠΡΟΤΕΡΑΙΟΤΗΤΕΣ!I:I,MATCH('ΠΕΔΙΑ ΠΑΡΕΜΒΑΣΗΣ'!A14,ΠΡΟΤΕΡΑΙΟΤΗΤΕΣ!A:A,0))</f>
        <v>85</v>
      </c>
    </row>
    <row r="15" spans="1:22" x14ac:dyDescent="0.25">
      <c r="A15" s="18" t="str">
        <f t="shared" si="0"/>
        <v>616.2.ΕΤΠ.Λ</v>
      </c>
      <c r="B15" s="1" t="s">
        <v>140</v>
      </c>
      <c r="C15" s="2" t="s">
        <v>141</v>
      </c>
      <c r="D15" s="12" t="s">
        <v>17</v>
      </c>
      <c r="E15" s="13" t="s">
        <v>143</v>
      </c>
      <c r="F15" s="12" t="s">
        <v>17</v>
      </c>
      <c r="G15" s="12" t="s">
        <v>60</v>
      </c>
      <c r="H15" s="13" t="s">
        <v>61</v>
      </c>
      <c r="I15" s="12" t="s">
        <v>25</v>
      </c>
      <c r="J15" s="13" t="s">
        <v>26</v>
      </c>
      <c r="K15" s="12" t="s">
        <v>62</v>
      </c>
      <c r="L15" s="13" t="s">
        <v>63</v>
      </c>
      <c r="M15" s="14">
        <v>8500000</v>
      </c>
      <c r="N15" s="14">
        <v>1500000.0979330917</v>
      </c>
      <c r="O15" s="15">
        <v>10000000.097933091</v>
      </c>
      <c r="P15" s="17">
        <v>-255000</v>
      </c>
      <c r="Q15" s="16">
        <f t="shared" si="1"/>
        <v>-45000</v>
      </c>
      <c r="R15" s="16">
        <f t="shared" si="2"/>
        <v>-300000</v>
      </c>
      <c r="S15" s="3">
        <f t="shared" si="3"/>
        <v>8245000</v>
      </c>
      <c r="T15" s="3">
        <f t="shared" si="4"/>
        <v>1455000.0979330917</v>
      </c>
      <c r="U15" s="3">
        <f t="shared" si="5"/>
        <v>9700000.0979330912</v>
      </c>
      <c r="V15">
        <f>INDEX(ΠΡΟΤΕΡΑΙΟΤΗΤΕΣ!I:I,MATCH('ΠΕΔΙΑ ΠΑΡΕΜΒΑΣΗΣ'!A15,ΠΡΟΤΕΡΑΙΟΤΗΤΕΣ!A:A,0))</f>
        <v>85</v>
      </c>
    </row>
    <row r="16" spans="1:22" x14ac:dyDescent="0.25">
      <c r="A16" s="18" t="str">
        <f t="shared" si="0"/>
        <v>616.2.ΕΤΠ.Λ</v>
      </c>
      <c r="B16" s="1" t="s">
        <v>140</v>
      </c>
      <c r="C16" s="2" t="s">
        <v>141</v>
      </c>
      <c r="D16" s="12" t="s">
        <v>17</v>
      </c>
      <c r="E16" s="13" t="s">
        <v>143</v>
      </c>
      <c r="F16" s="12" t="s">
        <v>17</v>
      </c>
      <c r="G16" s="12" t="s">
        <v>64</v>
      </c>
      <c r="H16" s="13" t="s">
        <v>65</v>
      </c>
      <c r="I16" s="12" t="s">
        <v>25</v>
      </c>
      <c r="J16" s="13" t="s">
        <v>26</v>
      </c>
      <c r="K16" s="12" t="s">
        <v>66</v>
      </c>
      <c r="L16" s="13" t="s">
        <v>67</v>
      </c>
      <c r="M16" s="14">
        <v>425000</v>
      </c>
      <c r="N16" s="14">
        <v>75000.004896654587</v>
      </c>
      <c r="O16" s="15">
        <v>500000.00489665457</v>
      </c>
      <c r="P16" s="17">
        <v>-425000</v>
      </c>
      <c r="Q16" s="16">
        <f t="shared" si="1"/>
        <v>-75000</v>
      </c>
      <c r="R16" s="16">
        <f t="shared" si="2"/>
        <v>-500000</v>
      </c>
      <c r="S16" s="3">
        <f t="shared" si="3"/>
        <v>0</v>
      </c>
      <c r="T16" s="3">
        <f t="shared" si="4"/>
        <v>4.8966545873554423E-3</v>
      </c>
      <c r="U16" s="3">
        <f t="shared" si="5"/>
        <v>4.8966545728035271E-3</v>
      </c>
      <c r="V16">
        <f>INDEX(ΠΡΟΤΕΡΑΙΟΤΗΤΕΣ!I:I,MATCH('ΠΕΔΙΑ ΠΑΡΕΜΒΑΣΗΣ'!A16,ΠΡΟΤΕΡΑΙΟΤΗΤΕΣ!A:A,0))</f>
        <v>85</v>
      </c>
    </row>
    <row r="17" spans="1:22" x14ac:dyDescent="0.25">
      <c r="A17" s="18" t="str">
        <f t="shared" si="0"/>
        <v>616.2.ΕΤΠ.Λ</v>
      </c>
      <c r="B17" s="1" t="s">
        <v>140</v>
      </c>
      <c r="C17" s="2" t="s">
        <v>141</v>
      </c>
      <c r="D17" s="12" t="s">
        <v>17</v>
      </c>
      <c r="E17" s="13" t="s">
        <v>143</v>
      </c>
      <c r="F17" s="12" t="s">
        <v>17</v>
      </c>
      <c r="G17" s="12" t="s">
        <v>70</v>
      </c>
      <c r="H17" s="13" t="s">
        <v>71</v>
      </c>
      <c r="I17" s="12" t="s">
        <v>25</v>
      </c>
      <c r="J17" s="13" t="s">
        <v>26</v>
      </c>
      <c r="K17" s="12" t="s">
        <v>72</v>
      </c>
      <c r="L17" s="13" t="s">
        <v>73</v>
      </c>
      <c r="M17" s="14">
        <v>6545000</v>
      </c>
      <c r="N17" s="14">
        <v>1155000.0754084806</v>
      </c>
      <c r="O17" s="15">
        <v>7700000.0754084801</v>
      </c>
      <c r="P17" s="17">
        <v>0</v>
      </c>
      <c r="Q17" s="16">
        <f t="shared" si="1"/>
        <v>0</v>
      </c>
      <c r="R17" s="16">
        <f t="shared" si="2"/>
        <v>0</v>
      </c>
      <c r="S17" s="3">
        <f t="shared" si="3"/>
        <v>6545000</v>
      </c>
      <c r="T17" s="3">
        <f t="shared" si="4"/>
        <v>1155000.0754084806</v>
      </c>
      <c r="U17" s="3">
        <f t="shared" si="5"/>
        <v>7700000.0754084801</v>
      </c>
      <c r="V17">
        <f>INDEX(ΠΡΟΤΕΡΑΙΟΤΗΤΕΣ!I:I,MATCH('ΠΕΔΙΑ ΠΑΡΕΜΒΑΣΗΣ'!A17,ΠΡΟΤΕΡΑΙΟΤΗΤΕΣ!A:A,0))</f>
        <v>85</v>
      </c>
    </row>
    <row r="18" spans="1:22" x14ac:dyDescent="0.25">
      <c r="A18" s="18" t="str">
        <f t="shared" si="0"/>
        <v>616.2.ΕΤΠ.Λ</v>
      </c>
      <c r="B18" s="1" t="s">
        <v>140</v>
      </c>
      <c r="C18" s="2" t="s">
        <v>141</v>
      </c>
      <c r="D18" s="12" t="s">
        <v>17</v>
      </c>
      <c r="E18" s="13" t="s">
        <v>143</v>
      </c>
      <c r="F18" s="12" t="s">
        <v>17</v>
      </c>
      <c r="G18" s="12" t="s">
        <v>70</v>
      </c>
      <c r="H18" s="13" t="s">
        <v>71</v>
      </c>
      <c r="I18" s="12" t="s">
        <v>25</v>
      </c>
      <c r="J18" s="13" t="s">
        <v>26</v>
      </c>
      <c r="K18" s="12" t="s">
        <v>74</v>
      </c>
      <c r="L18" s="13" t="s">
        <v>75</v>
      </c>
      <c r="M18" s="14">
        <v>4335000</v>
      </c>
      <c r="N18" s="14">
        <v>765000.0499458767</v>
      </c>
      <c r="O18" s="15">
        <v>5100000.0499458769</v>
      </c>
      <c r="P18" s="17">
        <v>0</v>
      </c>
      <c r="Q18" s="16">
        <f t="shared" si="1"/>
        <v>0</v>
      </c>
      <c r="R18" s="16">
        <f t="shared" si="2"/>
        <v>0</v>
      </c>
      <c r="S18" s="3">
        <f t="shared" si="3"/>
        <v>4335000</v>
      </c>
      <c r="T18" s="3">
        <f t="shared" si="4"/>
        <v>765000.0499458767</v>
      </c>
      <c r="U18" s="3">
        <f t="shared" si="5"/>
        <v>5100000.0499458769</v>
      </c>
      <c r="V18">
        <f>INDEX(ΠΡΟΤΕΡΑΙΟΤΗΤΕΣ!I:I,MATCH('ΠΕΔΙΑ ΠΑΡΕΜΒΑΣΗΣ'!A18,ΠΡΟΤΕΡΑΙΟΤΗΤΕΣ!A:A,0))</f>
        <v>85</v>
      </c>
    </row>
    <row r="19" spans="1:22" x14ac:dyDescent="0.25">
      <c r="A19" s="18" t="str">
        <f t="shared" si="0"/>
        <v>616.2.ΕΤΠ.Λ</v>
      </c>
      <c r="B19" s="1" t="s">
        <v>140</v>
      </c>
      <c r="C19" s="2" t="s">
        <v>141</v>
      </c>
      <c r="D19" s="12" t="s">
        <v>17</v>
      </c>
      <c r="E19" s="13" t="s">
        <v>143</v>
      </c>
      <c r="F19" s="12" t="s">
        <v>17</v>
      </c>
      <c r="G19" s="12" t="s">
        <v>70</v>
      </c>
      <c r="H19" s="13" t="s">
        <v>71</v>
      </c>
      <c r="I19" s="12" t="s">
        <v>25</v>
      </c>
      <c r="J19" s="13" t="s">
        <v>26</v>
      </c>
      <c r="K19" s="12" t="s">
        <v>90</v>
      </c>
      <c r="L19" s="13" t="s">
        <v>91</v>
      </c>
      <c r="M19" s="14">
        <v>8500000</v>
      </c>
      <c r="N19" s="14">
        <v>1500000.0979330917</v>
      </c>
      <c r="O19" s="15">
        <v>10000000.097933091</v>
      </c>
      <c r="P19" s="17">
        <v>-3500000</v>
      </c>
      <c r="Q19" s="16">
        <f t="shared" si="1"/>
        <v>-617647</v>
      </c>
      <c r="R19" s="16">
        <f t="shared" si="2"/>
        <v>-4117647</v>
      </c>
      <c r="S19" s="3">
        <f t="shared" si="3"/>
        <v>5000000</v>
      </c>
      <c r="T19" s="3">
        <f t="shared" si="4"/>
        <v>882353.09793309169</v>
      </c>
      <c r="U19" s="3">
        <f t="shared" si="5"/>
        <v>5882353.0979330912</v>
      </c>
      <c r="V19">
        <f>INDEX(ΠΡΟΤΕΡΑΙΟΤΗΤΕΣ!I:I,MATCH('ΠΕΔΙΑ ΠΑΡΕΜΒΑΣΗΣ'!A19,ΠΡΟΤΕΡΑΙΟΤΗΤΕΣ!A:A,0))</f>
        <v>85</v>
      </c>
    </row>
    <row r="20" spans="1:22" x14ac:dyDescent="0.25">
      <c r="A20" s="18" t="str">
        <f t="shared" si="0"/>
        <v>616.2.ΕΤΠ.Λ</v>
      </c>
      <c r="B20" s="1" t="s">
        <v>140</v>
      </c>
      <c r="C20" s="2" t="s">
        <v>141</v>
      </c>
      <c r="D20" s="12" t="s">
        <v>17</v>
      </c>
      <c r="E20" s="13" t="s">
        <v>143</v>
      </c>
      <c r="F20" s="12" t="s">
        <v>17</v>
      </c>
      <c r="G20" s="12" t="s">
        <v>96</v>
      </c>
      <c r="H20" s="13" t="s">
        <v>97</v>
      </c>
      <c r="I20" s="12" t="s">
        <v>25</v>
      </c>
      <c r="J20" s="13" t="s">
        <v>26</v>
      </c>
      <c r="K20" s="12" t="s">
        <v>98</v>
      </c>
      <c r="L20" s="13" t="s">
        <v>99</v>
      </c>
      <c r="M20" s="14">
        <v>8553282</v>
      </c>
      <c r="N20" s="14">
        <v>1509402.8044293353</v>
      </c>
      <c r="O20" s="15">
        <v>10062684.804429336</v>
      </c>
      <c r="P20" s="17">
        <v>0</v>
      </c>
      <c r="Q20" s="16">
        <f t="shared" si="1"/>
        <v>0</v>
      </c>
      <c r="R20" s="16">
        <f t="shared" si="2"/>
        <v>0</v>
      </c>
      <c r="S20" s="3">
        <f t="shared" si="3"/>
        <v>8553282</v>
      </c>
      <c r="T20" s="3">
        <f t="shared" si="4"/>
        <v>1509402.8044293353</v>
      </c>
      <c r="U20" s="3">
        <f t="shared" si="5"/>
        <v>10062684.804429336</v>
      </c>
      <c r="V20">
        <f>INDEX(ΠΡΟΤΕΡΑΙΟΤΗΤΕΣ!I:I,MATCH('ΠΕΔΙΑ ΠΑΡΕΜΒΑΣΗΣ'!A20,ΠΡΟΤΕΡΑΙΟΤΗΤΕΣ!A:A,0))</f>
        <v>85</v>
      </c>
    </row>
    <row r="21" spans="1:22" x14ac:dyDescent="0.25">
      <c r="A21" s="18" t="str">
        <f t="shared" si="0"/>
        <v>616.2.ΕΤΠ.Λ</v>
      </c>
      <c r="B21" s="1" t="s">
        <v>140</v>
      </c>
      <c r="C21" s="2" t="s">
        <v>141</v>
      </c>
      <c r="D21" s="12" t="s">
        <v>17</v>
      </c>
      <c r="E21" s="13" t="s">
        <v>143</v>
      </c>
      <c r="F21" s="12" t="s">
        <v>17</v>
      </c>
      <c r="G21" s="12" t="s">
        <v>96</v>
      </c>
      <c r="H21" s="13" t="s">
        <v>97</v>
      </c>
      <c r="I21" s="12" t="s">
        <v>25</v>
      </c>
      <c r="J21" s="13" t="s">
        <v>26</v>
      </c>
      <c r="K21" s="12" t="s">
        <v>100</v>
      </c>
      <c r="L21" s="13" t="s">
        <v>101</v>
      </c>
      <c r="M21" s="14">
        <v>850000</v>
      </c>
      <c r="N21" s="14">
        <v>150000.00979330917</v>
      </c>
      <c r="O21" s="15">
        <v>1000000.0097933091</v>
      </c>
      <c r="P21" s="17">
        <v>0</v>
      </c>
      <c r="Q21" s="16">
        <f t="shared" si="1"/>
        <v>0</v>
      </c>
      <c r="R21" s="16">
        <f t="shared" si="2"/>
        <v>0</v>
      </c>
      <c r="S21" s="3">
        <f t="shared" si="3"/>
        <v>850000</v>
      </c>
      <c r="T21" s="3">
        <f t="shared" si="4"/>
        <v>150000.00979330917</v>
      </c>
      <c r="U21" s="3">
        <f t="shared" si="5"/>
        <v>1000000.0097933091</v>
      </c>
      <c r="V21">
        <f>INDEX(ΠΡΟΤΕΡΑΙΟΤΗΤΕΣ!I:I,MATCH('ΠΕΔΙΑ ΠΑΡΕΜΒΑΣΗΣ'!A21,ΠΡΟΤΕΡΑΙΟΤΗΤΕΣ!A:A,0))</f>
        <v>85</v>
      </c>
    </row>
    <row r="22" spans="1:22" x14ac:dyDescent="0.25">
      <c r="A22" s="18" t="str">
        <f t="shared" si="0"/>
        <v>616.2.ΕΤΠ.Λ</v>
      </c>
      <c r="B22" s="1" t="s">
        <v>140</v>
      </c>
      <c r="C22" s="2" t="s">
        <v>141</v>
      </c>
      <c r="D22" s="12" t="s">
        <v>17</v>
      </c>
      <c r="E22" s="13" t="s">
        <v>143</v>
      </c>
      <c r="F22" s="12" t="s">
        <v>17</v>
      </c>
      <c r="G22" s="12" t="s">
        <v>96</v>
      </c>
      <c r="H22" s="13" t="s">
        <v>97</v>
      </c>
      <c r="I22" s="12" t="s">
        <v>25</v>
      </c>
      <c r="J22" s="13" t="s">
        <v>26</v>
      </c>
      <c r="K22" s="12" t="s">
        <v>126</v>
      </c>
      <c r="L22" s="13" t="s">
        <v>127</v>
      </c>
      <c r="M22" s="14">
        <v>4250000</v>
      </c>
      <c r="N22" s="14">
        <v>750000.04896654584</v>
      </c>
      <c r="O22" s="15">
        <v>5000000.0489665456</v>
      </c>
      <c r="P22" s="17">
        <v>0</v>
      </c>
      <c r="Q22" s="16">
        <f t="shared" si="1"/>
        <v>0</v>
      </c>
      <c r="R22" s="16">
        <f t="shared" si="2"/>
        <v>0</v>
      </c>
      <c r="S22" s="3">
        <f t="shared" si="3"/>
        <v>4250000</v>
      </c>
      <c r="T22" s="3">
        <f t="shared" si="4"/>
        <v>750000.04896654584</v>
      </c>
      <c r="U22" s="3">
        <f t="shared" si="5"/>
        <v>5000000.0489665456</v>
      </c>
      <c r="V22">
        <f>INDEX(ΠΡΟΤΕΡΑΙΟΤΗΤΕΣ!I:I,MATCH('ΠΕΔΙΑ ΠΑΡΕΜΒΑΣΗΣ'!A22,ΠΡΟΤΕΡΑΙΟΤΗΤΕΣ!A:A,0))</f>
        <v>85</v>
      </c>
    </row>
    <row r="23" spans="1:22" x14ac:dyDescent="0.25">
      <c r="A23" s="18" t="str">
        <f t="shared" si="0"/>
        <v>616.2.ΕΤΠ.Λ</v>
      </c>
      <c r="B23" s="1" t="s">
        <v>140</v>
      </c>
      <c r="C23" s="2" t="s">
        <v>141</v>
      </c>
      <c r="D23" s="12" t="s">
        <v>17</v>
      </c>
      <c r="E23" s="13" t="s">
        <v>143</v>
      </c>
      <c r="F23" s="12" t="s">
        <v>17</v>
      </c>
      <c r="G23" s="12" t="s">
        <v>134</v>
      </c>
      <c r="H23" s="13" t="s">
        <v>135</v>
      </c>
      <c r="I23" s="12" t="s">
        <v>25</v>
      </c>
      <c r="J23" s="13" t="s">
        <v>26</v>
      </c>
      <c r="K23" s="12" t="s">
        <v>128</v>
      </c>
      <c r="L23" s="13" t="s">
        <v>129</v>
      </c>
      <c r="M23" s="14">
        <v>1700000</v>
      </c>
      <c r="N23" s="14">
        <v>300000.01958661835</v>
      </c>
      <c r="O23" s="15">
        <v>2000000.0195866183</v>
      </c>
      <c r="P23" s="17">
        <v>0</v>
      </c>
      <c r="Q23" s="16">
        <f t="shared" si="1"/>
        <v>0</v>
      </c>
      <c r="R23" s="16">
        <f t="shared" si="2"/>
        <v>0</v>
      </c>
      <c r="S23" s="3">
        <f t="shared" si="3"/>
        <v>1700000</v>
      </c>
      <c r="T23" s="3">
        <f t="shared" si="4"/>
        <v>300000.01958661835</v>
      </c>
      <c r="U23" s="3">
        <f t="shared" si="5"/>
        <v>2000000.0195866183</v>
      </c>
      <c r="V23">
        <f>INDEX(ΠΡΟΤΕΡΑΙΟΤΗΤΕΣ!I:I,MATCH('ΠΕΔΙΑ ΠΑΡΕΜΒΑΣΗΣ'!A23,ΠΡΟΤΕΡΑΙΟΤΗΤΕΣ!A:A,0))</f>
        <v>85</v>
      </c>
    </row>
    <row r="24" spans="1:22" x14ac:dyDescent="0.25">
      <c r="A24" s="18" t="str">
        <f t="shared" si="0"/>
        <v>616.2.ΕΤΠ.Λ</v>
      </c>
      <c r="B24" s="1" t="s">
        <v>140</v>
      </c>
      <c r="C24" s="2" t="s">
        <v>141</v>
      </c>
      <c r="D24" s="12" t="s">
        <v>17</v>
      </c>
      <c r="E24" s="13" t="s">
        <v>143</v>
      </c>
      <c r="F24" s="12" t="s">
        <v>17</v>
      </c>
      <c r="G24" s="12" t="s">
        <v>64</v>
      </c>
      <c r="H24" s="13" t="s">
        <v>65</v>
      </c>
      <c r="I24" s="12" t="s">
        <v>25</v>
      </c>
      <c r="J24" s="13" t="s">
        <v>26</v>
      </c>
      <c r="K24" s="12" t="s">
        <v>68</v>
      </c>
      <c r="L24" s="13" t="s">
        <v>69</v>
      </c>
      <c r="M24" s="14">
        <v>425000</v>
      </c>
      <c r="N24" s="14">
        <v>75000.004896654587</v>
      </c>
      <c r="O24" s="15">
        <v>500000.00489665457</v>
      </c>
      <c r="P24" s="17">
        <v>-425000</v>
      </c>
      <c r="Q24" s="16">
        <f t="shared" si="1"/>
        <v>-75000</v>
      </c>
      <c r="R24" s="16">
        <f t="shared" si="2"/>
        <v>-500000</v>
      </c>
      <c r="S24" s="3">
        <f t="shared" si="3"/>
        <v>0</v>
      </c>
      <c r="T24" s="3">
        <f t="shared" si="4"/>
        <v>4.8966545873554423E-3</v>
      </c>
      <c r="U24" s="3">
        <f t="shared" si="5"/>
        <v>4.8966545728035271E-3</v>
      </c>
      <c r="V24">
        <f>INDEX(ΠΡΟΤΕΡΑΙΟΤΗΤΕΣ!I:I,MATCH('ΠΕΔΙΑ ΠΑΡΕΜΒΑΣΗΣ'!A24,ΠΡΟΤΕΡΑΙΟΤΗΤΕΣ!A:A,0))</f>
        <v>85</v>
      </c>
    </row>
    <row r="25" spans="1:22" x14ac:dyDescent="0.25">
      <c r="A25" s="18" t="str">
        <f t="shared" si="0"/>
        <v>616.2.ΕΤΠ.Λ</v>
      </c>
      <c r="B25" s="1" t="s">
        <v>140</v>
      </c>
      <c r="C25" s="2" t="s">
        <v>141</v>
      </c>
      <c r="D25" s="12" t="s">
        <v>17</v>
      </c>
      <c r="E25" s="13" t="s">
        <v>143</v>
      </c>
      <c r="F25" s="12" t="s">
        <v>17</v>
      </c>
      <c r="G25" s="12" t="s">
        <v>76</v>
      </c>
      <c r="H25" s="13" t="s">
        <v>77</v>
      </c>
      <c r="I25" s="12" t="s">
        <v>25</v>
      </c>
      <c r="J25" s="13" t="s">
        <v>26</v>
      </c>
      <c r="K25" s="12" t="s">
        <v>78</v>
      </c>
      <c r="L25" s="13" t="s">
        <v>79</v>
      </c>
      <c r="M25" s="14">
        <v>1866457</v>
      </c>
      <c r="N25" s="14">
        <v>329374.78621034167</v>
      </c>
      <c r="O25" s="15">
        <v>2195831.7862103418</v>
      </c>
      <c r="P25" s="17">
        <v>0</v>
      </c>
      <c r="Q25" s="16">
        <f t="shared" si="1"/>
        <v>0</v>
      </c>
      <c r="R25" s="16">
        <f t="shared" si="2"/>
        <v>0</v>
      </c>
      <c r="S25" s="3">
        <f t="shared" si="3"/>
        <v>1866457</v>
      </c>
      <c r="T25" s="3">
        <f t="shared" si="4"/>
        <v>329374.78621034167</v>
      </c>
      <c r="U25" s="3">
        <f t="shared" si="5"/>
        <v>2195831.7862103418</v>
      </c>
      <c r="V25">
        <f>INDEX(ΠΡΟΤΕΡΑΙΟΤΗΤΕΣ!I:I,MATCH('ΠΕΔΙΑ ΠΑΡΕΜΒΑΣΗΣ'!A25,ΠΡΟΤΕΡΑΙΟΤΗΤΕΣ!A:A,0))</f>
        <v>85</v>
      </c>
    </row>
    <row r="26" spans="1:22" x14ac:dyDescent="0.25">
      <c r="A26" s="18" t="str">
        <f t="shared" si="0"/>
        <v>616.2A.ΕΤΠ.Λ</v>
      </c>
      <c r="B26" s="1" t="s">
        <v>140</v>
      </c>
      <c r="C26" s="2" t="s">
        <v>141</v>
      </c>
      <c r="D26" s="12" t="s">
        <v>144</v>
      </c>
      <c r="E26" s="13" t="s">
        <v>145</v>
      </c>
      <c r="F26" s="12" t="s">
        <v>17</v>
      </c>
      <c r="G26" s="12" t="s">
        <v>80</v>
      </c>
      <c r="H26" s="13" t="s">
        <v>81</v>
      </c>
      <c r="I26" s="12" t="s">
        <v>25</v>
      </c>
      <c r="J26" s="13" t="s">
        <v>26</v>
      </c>
      <c r="K26" s="12" t="s">
        <v>136</v>
      </c>
      <c r="L26" s="13" t="s">
        <v>137</v>
      </c>
      <c r="M26" s="14">
        <v>1700000</v>
      </c>
      <c r="N26" s="14">
        <v>300000</v>
      </c>
      <c r="O26" s="15">
        <v>2000000</v>
      </c>
      <c r="P26" s="17">
        <v>-1700000</v>
      </c>
      <c r="Q26" s="16">
        <f t="shared" si="1"/>
        <v>-300000</v>
      </c>
      <c r="R26" s="16">
        <f t="shared" si="2"/>
        <v>-2000000</v>
      </c>
      <c r="S26" s="3">
        <f t="shared" si="3"/>
        <v>0</v>
      </c>
      <c r="T26" s="3">
        <f t="shared" si="4"/>
        <v>0</v>
      </c>
      <c r="U26" s="3">
        <f t="shared" si="5"/>
        <v>0</v>
      </c>
      <c r="V26">
        <f>INDEX(ΠΡΟΤΕΡΑΙΟΤΗΤΕΣ!I:I,MATCH('ΠΕΔΙΑ ΠΑΡΕΜΒΑΣΗΣ'!A26,ΠΡΟΤΕΡΑΙΟΤΗΤΕΣ!A:A,0))</f>
        <v>85</v>
      </c>
    </row>
    <row r="27" spans="1:22" x14ac:dyDescent="0.25">
      <c r="A27" s="18" t="str">
        <f t="shared" si="0"/>
        <v>616.2A.ΕΤΠ.Λ</v>
      </c>
      <c r="B27" s="1" t="s">
        <v>140</v>
      </c>
      <c r="C27" s="2" t="s">
        <v>141</v>
      </c>
      <c r="D27" s="12" t="s">
        <v>144</v>
      </c>
      <c r="E27" s="13" t="s">
        <v>145</v>
      </c>
      <c r="F27" s="12" t="s">
        <v>17</v>
      </c>
      <c r="G27" s="12" t="s">
        <v>80</v>
      </c>
      <c r="H27" s="13" t="s">
        <v>81</v>
      </c>
      <c r="I27" s="12" t="s">
        <v>25</v>
      </c>
      <c r="J27" s="13" t="s">
        <v>26</v>
      </c>
      <c r="K27" s="12" t="s">
        <v>146</v>
      </c>
      <c r="L27" s="13" t="s">
        <v>147</v>
      </c>
      <c r="M27" s="14">
        <v>1700000</v>
      </c>
      <c r="N27" s="14">
        <v>300000</v>
      </c>
      <c r="O27" s="15">
        <v>2000000</v>
      </c>
      <c r="P27" s="17">
        <v>-1700000</v>
      </c>
      <c r="Q27" s="16">
        <f t="shared" si="1"/>
        <v>-300000</v>
      </c>
      <c r="R27" s="16">
        <f t="shared" si="2"/>
        <v>-2000000</v>
      </c>
      <c r="S27" s="3">
        <f t="shared" si="3"/>
        <v>0</v>
      </c>
      <c r="T27" s="3">
        <f t="shared" si="4"/>
        <v>0</v>
      </c>
      <c r="U27" s="3">
        <f t="shared" si="5"/>
        <v>0</v>
      </c>
      <c r="V27">
        <f>INDEX(ΠΡΟΤΕΡΑΙΟΤΗΤΕΣ!I:I,MATCH('ΠΕΔΙΑ ΠΑΡΕΜΒΑΣΗΣ'!A27,ΠΡΟΤΕΡΑΙΟΤΗΤΕΣ!A:A,0))</f>
        <v>85</v>
      </c>
    </row>
    <row r="28" spans="1:22" x14ac:dyDescent="0.25">
      <c r="A28" s="18" t="str">
        <f t="shared" si="0"/>
        <v>616.2B.ΕΤΠ.Λ</v>
      </c>
      <c r="B28" s="45" t="s">
        <v>140</v>
      </c>
      <c r="C28" s="46" t="s">
        <v>141</v>
      </c>
      <c r="D28" s="41" t="s">
        <v>230</v>
      </c>
      <c r="E28" s="42" t="s">
        <v>231</v>
      </c>
      <c r="F28" s="41" t="s">
        <v>17</v>
      </c>
      <c r="G28" s="41" t="s">
        <v>96</v>
      </c>
      <c r="H28" s="42" t="s">
        <v>97</v>
      </c>
      <c r="I28" s="41" t="s">
        <v>25</v>
      </c>
      <c r="J28" s="42" t="s">
        <v>26</v>
      </c>
      <c r="K28" s="41" t="s">
        <v>72</v>
      </c>
      <c r="L28" s="42" t="s">
        <v>73</v>
      </c>
      <c r="M28" s="43">
        <v>0</v>
      </c>
      <c r="N28" s="43">
        <v>0</v>
      </c>
      <c r="O28" s="44">
        <v>0</v>
      </c>
      <c r="P28" s="17">
        <v>2125000</v>
      </c>
      <c r="Q28" s="16">
        <f t="shared" ref="Q28" si="6">ROUND(P28/V28%-P28,0)</f>
        <v>375000</v>
      </c>
      <c r="R28" s="16">
        <f t="shared" ref="R28" si="7">+P28+Q28</f>
        <v>2500000</v>
      </c>
      <c r="S28" s="3">
        <f t="shared" ref="S28" si="8">+M28+P28</f>
        <v>2125000</v>
      </c>
      <c r="T28" s="3">
        <f t="shared" ref="T28" si="9">+N28+Q28</f>
        <v>375000</v>
      </c>
      <c r="U28" s="3">
        <f t="shared" ref="U28" si="10">+O28+R28</f>
        <v>2500000</v>
      </c>
      <c r="V28">
        <v>85</v>
      </c>
    </row>
    <row r="29" spans="1:22" x14ac:dyDescent="0.25">
      <c r="A29" s="18" t="str">
        <f t="shared" ref="A29" si="11">B29&amp;"."&amp;D29&amp;"."&amp;LEFT(I29,3)&amp;"."&amp;LEFT(J29,1)</f>
        <v>616.2B.ΕΤΠ.Λ</v>
      </c>
      <c r="B29" s="45" t="s">
        <v>140</v>
      </c>
      <c r="C29" s="46" t="s">
        <v>141</v>
      </c>
      <c r="D29" s="41" t="s">
        <v>230</v>
      </c>
      <c r="E29" s="42" t="s">
        <v>231</v>
      </c>
      <c r="F29" s="41" t="s">
        <v>17</v>
      </c>
      <c r="G29" s="41" t="s">
        <v>96</v>
      </c>
      <c r="H29" s="42" t="s">
        <v>97</v>
      </c>
      <c r="I29" s="41" t="s">
        <v>25</v>
      </c>
      <c r="J29" s="42" t="s">
        <v>26</v>
      </c>
      <c r="K29" s="41" t="s">
        <v>98</v>
      </c>
      <c r="L29" s="42" t="s">
        <v>99</v>
      </c>
      <c r="M29" s="43">
        <v>0</v>
      </c>
      <c r="N29" s="43">
        <v>0</v>
      </c>
      <c r="O29" s="44">
        <v>0</v>
      </c>
      <c r="P29" s="17">
        <f>12054248-3666900+1432548+255000</f>
        <v>10074896</v>
      </c>
      <c r="Q29" s="16">
        <f t="shared" ref="Q29" si="12">ROUND(P29/V29%-P29,0)</f>
        <v>1777923</v>
      </c>
      <c r="R29" s="16">
        <f t="shared" ref="R29" si="13">+P29+Q29</f>
        <v>11852819</v>
      </c>
      <c r="S29" s="3">
        <f t="shared" ref="S29" si="14">+M29+P29</f>
        <v>10074896</v>
      </c>
      <c r="T29" s="3">
        <f t="shared" ref="T29" si="15">+N29+Q29</f>
        <v>1777923</v>
      </c>
      <c r="U29" s="3">
        <f t="shared" ref="U29" si="16">+O29+R29</f>
        <v>11852819</v>
      </c>
      <c r="V29">
        <v>85</v>
      </c>
    </row>
    <row r="30" spans="1:22" x14ac:dyDescent="0.25">
      <c r="A30" s="18" t="str">
        <f>B30&amp;"."&amp;D30&amp;"."&amp;LEFT(I30,3)&amp;"."&amp;LEFT(J30,1)</f>
        <v>616.2Γ.ΕΤΠ.Λ</v>
      </c>
      <c r="B30" s="45" t="s">
        <v>140</v>
      </c>
      <c r="C30" s="46" t="s">
        <v>141</v>
      </c>
      <c r="D30" s="41" t="s">
        <v>236</v>
      </c>
      <c r="E30" s="42" t="s">
        <v>232</v>
      </c>
      <c r="F30" s="41">
        <v>4</v>
      </c>
      <c r="G30" s="41" t="s">
        <v>237</v>
      </c>
      <c r="H30" s="42" t="s">
        <v>233</v>
      </c>
      <c r="I30" s="41" t="s">
        <v>25</v>
      </c>
      <c r="J30" s="42" t="s">
        <v>26</v>
      </c>
      <c r="K30" s="41">
        <v>41</v>
      </c>
      <c r="L30" s="42" t="s">
        <v>238</v>
      </c>
      <c r="M30" s="43">
        <v>0</v>
      </c>
      <c r="N30" s="43">
        <v>0</v>
      </c>
      <c r="O30" s="44">
        <v>0</v>
      </c>
      <c r="P30" s="17">
        <v>3666900</v>
      </c>
      <c r="Q30" s="16">
        <f>ROUND(P30/V30%-P30,0)</f>
        <v>647100</v>
      </c>
      <c r="R30" s="16">
        <f>+P30+Q30</f>
        <v>4314000</v>
      </c>
      <c r="S30" s="3">
        <f t="shared" ref="S30:U31" si="17">+M30+P30</f>
        <v>3666900</v>
      </c>
      <c r="T30" s="3">
        <f t="shared" si="17"/>
        <v>647100</v>
      </c>
      <c r="U30" s="3">
        <f t="shared" si="17"/>
        <v>4314000</v>
      </c>
      <c r="V30">
        <v>85</v>
      </c>
    </row>
    <row r="31" spans="1:22" x14ac:dyDescent="0.25">
      <c r="A31" s="18" t="str">
        <f>B31&amp;"."&amp;D31&amp;"."&amp;LEFT(I31,3)&amp;"."&amp;LEFT(J31,1)</f>
        <v>616.2Γ.ΕΤΠ.Λ</v>
      </c>
      <c r="B31" s="45" t="s">
        <v>140</v>
      </c>
      <c r="C31" s="46" t="s">
        <v>141</v>
      </c>
      <c r="D31" s="41" t="s">
        <v>236</v>
      </c>
      <c r="E31" s="42" t="s">
        <v>232</v>
      </c>
      <c r="F31" s="41">
        <v>4</v>
      </c>
      <c r="G31" s="41" t="s">
        <v>237</v>
      </c>
      <c r="H31" s="42" t="s">
        <v>233</v>
      </c>
      <c r="I31" s="41" t="s">
        <v>25</v>
      </c>
      <c r="J31" s="42" t="s">
        <v>26</v>
      </c>
      <c r="K31" s="41">
        <v>126</v>
      </c>
      <c r="L31" s="42" t="s">
        <v>239</v>
      </c>
      <c r="M31" s="43">
        <v>0</v>
      </c>
      <c r="N31" s="43">
        <v>0</v>
      </c>
      <c r="O31" s="44">
        <v>0</v>
      </c>
      <c r="P31" s="17">
        <v>8578736</v>
      </c>
      <c r="Q31" s="16">
        <f>ROUND(P31/V31%-P31,0)</f>
        <v>1513895</v>
      </c>
      <c r="R31" s="16">
        <f>+P31+Q31</f>
        <v>10092631</v>
      </c>
      <c r="S31" s="3">
        <f t="shared" si="17"/>
        <v>8578736</v>
      </c>
      <c r="T31" s="3">
        <f t="shared" si="17"/>
        <v>1513895</v>
      </c>
      <c r="U31" s="3">
        <f t="shared" si="17"/>
        <v>10092631</v>
      </c>
      <c r="V31">
        <v>85</v>
      </c>
    </row>
    <row r="32" spans="1:22" x14ac:dyDescent="0.25">
      <c r="A32" s="18" t="str">
        <f t="shared" si="0"/>
        <v>616.3.ΕΤΠ.Λ</v>
      </c>
      <c r="B32" s="1" t="s">
        <v>140</v>
      </c>
      <c r="C32" s="2" t="s">
        <v>141</v>
      </c>
      <c r="D32" s="12" t="s">
        <v>18</v>
      </c>
      <c r="E32" s="13" t="s">
        <v>148</v>
      </c>
      <c r="F32" s="12" t="s">
        <v>18</v>
      </c>
      <c r="G32" s="12" t="s">
        <v>82</v>
      </c>
      <c r="H32" s="13" t="s">
        <v>83</v>
      </c>
      <c r="I32" s="12" t="s">
        <v>25</v>
      </c>
      <c r="J32" s="13" t="s">
        <v>26</v>
      </c>
      <c r="K32" s="12" t="s">
        <v>86</v>
      </c>
      <c r="L32" s="13" t="s">
        <v>87</v>
      </c>
      <c r="M32" s="14">
        <v>12750000</v>
      </c>
      <c r="N32" s="14">
        <v>2250000.3723062123</v>
      </c>
      <c r="O32" s="15">
        <v>15000000.372306213</v>
      </c>
      <c r="P32" s="17">
        <v>-1750000</v>
      </c>
      <c r="Q32" s="16">
        <f t="shared" si="1"/>
        <v>-308824</v>
      </c>
      <c r="R32" s="16">
        <f t="shared" si="2"/>
        <v>-2058824</v>
      </c>
      <c r="S32" s="3">
        <f t="shared" si="3"/>
        <v>11000000</v>
      </c>
      <c r="T32" s="3">
        <f t="shared" si="4"/>
        <v>1941176.3723062123</v>
      </c>
      <c r="U32" s="3">
        <f t="shared" si="5"/>
        <v>12941176.372306213</v>
      </c>
      <c r="V32">
        <f>INDEX(ΠΡΟΤΕΡΑΙΟΤΗΤΕΣ!I:I,MATCH('ΠΕΔΙΑ ΠΑΡΕΜΒΑΣΗΣ'!A32,ΠΡΟΤΕΡΑΙΟΤΗΤΕΣ!A:A,0))</f>
        <v>85</v>
      </c>
    </row>
    <row r="33" spans="1:22" x14ac:dyDescent="0.25">
      <c r="A33" s="18" t="str">
        <f t="shared" si="0"/>
        <v>616.3.ΕΤΠ.Λ</v>
      </c>
      <c r="B33" s="1" t="s">
        <v>140</v>
      </c>
      <c r="C33" s="2" t="s">
        <v>141</v>
      </c>
      <c r="D33" s="12" t="s">
        <v>18</v>
      </c>
      <c r="E33" s="13" t="s">
        <v>148</v>
      </c>
      <c r="F33" s="12" t="s">
        <v>18</v>
      </c>
      <c r="G33" s="12" t="s">
        <v>82</v>
      </c>
      <c r="H33" s="13" t="s">
        <v>83</v>
      </c>
      <c r="I33" s="12" t="s">
        <v>25</v>
      </c>
      <c r="J33" s="13" t="s">
        <v>26</v>
      </c>
      <c r="K33" s="12" t="s">
        <v>84</v>
      </c>
      <c r="L33" s="13" t="s">
        <v>85</v>
      </c>
      <c r="M33" s="14">
        <v>5159179</v>
      </c>
      <c r="N33" s="14">
        <v>910443.50359171699</v>
      </c>
      <c r="O33" s="15">
        <v>6069622.5035917172</v>
      </c>
      <c r="P33" s="17">
        <v>0</v>
      </c>
      <c r="Q33" s="16">
        <f t="shared" si="1"/>
        <v>0</v>
      </c>
      <c r="R33" s="16">
        <f t="shared" si="2"/>
        <v>0</v>
      </c>
      <c r="S33" s="3">
        <f t="shared" si="3"/>
        <v>5159179</v>
      </c>
      <c r="T33" s="3">
        <f t="shared" si="4"/>
        <v>910443.50359171699</v>
      </c>
      <c r="U33" s="3">
        <f t="shared" si="5"/>
        <v>6069622.5035917172</v>
      </c>
      <c r="V33">
        <f>INDEX(ΠΡΟΤΕΡΑΙΟΤΗΤΕΣ!I:I,MATCH('ΠΕΔΙΑ ΠΑΡΕΜΒΑΣΗΣ'!A33,ΠΡΟΤΕΡΑΙΟΤΗΤΕΣ!A:A,0))</f>
        <v>85</v>
      </c>
    </row>
    <row r="34" spans="1:22" x14ac:dyDescent="0.25">
      <c r="A34" s="18" t="str">
        <f t="shared" si="0"/>
        <v>616.3.ΕΤΠ.Λ</v>
      </c>
      <c r="B34" s="1" t="s">
        <v>140</v>
      </c>
      <c r="C34" s="2" t="s">
        <v>141</v>
      </c>
      <c r="D34" s="12" t="s">
        <v>18</v>
      </c>
      <c r="E34" s="13" t="s">
        <v>148</v>
      </c>
      <c r="F34" s="12" t="s">
        <v>18</v>
      </c>
      <c r="G34" s="12" t="s">
        <v>82</v>
      </c>
      <c r="H34" s="13" t="s">
        <v>83</v>
      </c>
      <c r="I34" s="12" t="s">
        <v>25</v>
      </c>
      <c r="J34" s="13" t="s">
        <v>26</v>
      </c>
      <c r="K34" s="12" t="s">
        <v>88</v>
      </c>
      <c r="L34" s="13" t="s">
        <v>89</v>
      </c>
      <c r="M34" s="14">
        <v>4250000</v>
      </c>
      <c r="N34" s="14">
        <v>750000.12410207069</v>
      </c>
      <c r="O34" s="15">
        <v>5000000.1241020709</v>
      </c>
      <c r="P34" s="17">
        <v>-750000</v>
      </c>
      <c r="Q34" s="16">
        <f t="shared" si="1"/>
        <v>-132353</v>
      </c>
      <c r="R34" s="16">
        <f t="shared" si="2"/>
        <v>-882353</v>
      </c>
      <c r="S34" s="3">
        <f t="shared" si="3"/>
        <v>3500000</v>
      </c>
      <c r="T34" s="3">
        <f t="shared" si="4"/>
        <v>617647.12410207069</v>
      </c>
      <c r="U34" s="3">
        <f t="shared" si="5"/>
        <v>4117647.1241020709</v>
      </c>
      <c r="V34">
        <f>INDEX(ΠΡΟΤΕΡΑΙΟΤΗΤΕΣ!I:I,MATCH('ΠΕΔΙΑ ΠΑΡΕΜΒΑΣΗΣ'!A34,ΠΡΟΤΕΡΑΙΟΤΗΤΕΣ!A:A,0))</f>
        <v>85</v>
      </c>
    </row>
    <row r="35" spans="1:22" x14ac:dyDescent="0.25">
      <c r="A35" s="18" t="str">
        <f t="shared" si="0"/>
        <v>616.4A.ΕΤΠ.Λ</v>
      </c>
      <c r="B35" s="1" t="s">
        <v>140</v>
      </c>
      <c r="C35" s="2" t="s">
        <v>141</v>
      </c>
      <c r="D35" s="12" t="s">
        <v>93</v>
      </c>
      <c r="E35" s="13" t="s">
        <v>149</v>
      </c>
      <c r="F35" s="12" t="s">
        <v>19</v>
      </c>
      <c r="G35" s="12" t="s">
        <v>102</v>
      </c>
      <c r="H35" s="13" t="s">
        <v>103</v>
      </c>
      <c r="I35" s="12" t="s">
        <v>25</v>
      </c>
      <c r="J35" s="13" t="s">
        <v>26</v>
      </c>
      <c r="K35" s="12" t="s">
        <v>104</v>
      </c>
      <c r="L35" s="13" t="s">
        <v>105</v>
      </c>
      <c r="M35" s="14">
        <v>10200000</v>
      </c>
      <c r="N35" s="14">
        <v>1800000.0335023724</v>
      </c>
      <c r="O35" s="15">
        <v>12000000.033502372</v>
      </c>
      <c r="P35" s="17">
        <v>-3453066</v>
      </c>
      <c r="Q35" s="16">
        <f t="shared" si="1"/>
        <v>-609365</v>
      </c>
      <c r="R35" s="16">
        <f t="shared" si="2"/>
        <v>-4062431</v>
      </c>
      <c r="S35" s="3">
        <f t="shared" si="3"/>
        <v>6746934</v>
      </c>
      <c r="T35" s="3">
        <f t="shared" si="4"/>
        <v>1190635.0335023724</v>
      </c>
      <c r="U35" s="3">
        <f t="shared" si="5"/>
        <v>7937569.033502372</v>
      </c>
      <c r="V35">
        <f>INDEX(ΠΡΟΤΕΡΑΙΟΤΗΤΕΣ!I:I,MATCH('ΠΕΔΙΑ ΠΑΡΕΜΒΑΣΗΣ'!A35,ΠΡΟΤΕΡΑΙΟΤΗΤΕΣ!A:A,0))</f>
        <v>85</v>
      </c>
    </row>
    <row r="36" spans="1:22" x14ac:dyDescent="0.25">
      <c r="A36" s="18" t="str">
        <f t="shared" si="0"/>
        <v>616.4A.ΕΤΠ.Λ</v>
      </c>
      <c r="B36" s="1" t="s">
        <v>140</v>
      </c>
      <c r="C36" s="2" t="s">
        <v>141</v>
      </c>
      <c r="D36" s="12" t="s">
        <v>93</v>
      </c>
      <c r="E36" s="13" t="s">
        <v>149</v>
      </c>
      <c r="F36" s="12" t="s">
        <v>19</v>
      </c>
      <c r="G36" s="12" t="s">
        <v>102</v>
      </c>
      <c r="H36" s="13" t="s">
        <v>103</v>
      </c>
      <c r="I36" s="12" t="s">
        <v>25</v>
      </c>
      <c r="J36" s="13" t="s">
        <v>26</v>
      </c>
      <c r="K36" s="12" t="s">
        <v>106</v>
      </c>
      <c r="L36" s="13" t="s">
        <v>107</v>
      </c>
      <c r="M36" s="14">
        <v>10200000</v>
      </c>
      <c r="N36" s="14">
        <v>1800000.0335023724</v>
      </c>
      <c r="O36" s="15">
        <v>12000000.033502372</v>
      </c>
      <c r="P36" s="17">
        <v>-2016281</v>
      </c>
      <c r="Q36" s="16">
        <f t="shared" si="1"/>
        <v>-355814</v>
      </c>
      <c r="R36" s="16">
        <f t="shared" si="2"/>
        <v>-2372095</v>
      </c>
      <c r="S36" s="3">
        <f t="shared" si="3"/>
        <v>8183719</v>
      </c>
      <c r="T36" s="3">
        <f t="shared" si="4"/>
        <v>1444186.0335023724</v>
      </c>
      <c r="U36" s="3">
        <f t="shared" si="5"/>
        <v>9627905.033502372</v>
      </c>
      <c r="V36">
        <f>INDEX(ΠΡΟΤΕΡΑΙΟΤΗΤΕΣ!I:I,MATCH('ΠΕΔΙΑ ΠΑΡΕΜΒΑΣΗΣ'!A36,ΠΡΟΤΕΡΑΙΟΤΗΤΕΣ!A:A,0))</f>
        <v>85</v>
      </c>
    </row>
    <row r="37" spans="1:22" x14ac:dyDescent="0.25">
      <c r="A37" s="18" t="str">
        <f t="shared" si="0"/>
        <v>616.4A.ΕΤΠ.Λ</v>
      </c>
      <c r="B37" s="1" t="s">
        <v>140</v>
      </c>
      <c r="C37" s="2" t="s">
        <v>141</v>
      </c>
      <c r="D37" s="12" t="s">
        <v>93</v>
      </c>
      <c r="E37" s="13" t="s">
        <v>149</v>
      </c>
      <c r="F37" s="12" t="s">
        <v>19</v>
      </c>
      <c r="G37" s="12" t="s">
        <v>108</v>
      </c>
      <c r="H37" s="13" t="s">
        <v>109</v>
      </c>
      <c r="I37" s="12" t="s">
        <v>25</v>
      </c>
      <c r="J37" s="13" t="s">
        <v>26</v>
      </c>
      <c r="K37" s="41">
        <v>127</v>
      </c>
      <c r="L37" s="42" t="s">
        <v>234</v>
      </c>
      <c r="M37" s="43">
        <v>0</v>
      </c>
      <c r="N37" s="43">
        <v>0</v>
      </c>
      <c r="O37" s="44">
        <v>0</v>
      </c>
      <c r="P37" s="17">
        <v>425000</v>
      </c>
      <c r="Q37" s="16">
        <f t="shared" ref="Q37" si="18">ROUND(P37/V37%-P37,0)</f>
        <v>75000</v>
      </c>
      <c r="R37" s="16">
        <f t="shared" ref="R37" si="19">+P37+Q37</f>
        <v>500000</v>
      </c>
      <c r="S37" s="3">
        <f t="shared" ref="S37" si="20">+M37+P37</f>
        <v>425000</v>
      </c>
      <c r="T37" s="3">
        <f t="shared" ref="T37" si="21">+N37+Q37</f>
        <v>75000</v>
      </c>
      <c r="U37" s="3">
        <f t="shared" ref="U37" si="22">+O37+R37</f>
        <v>500000</v>
      </c>
      <c r="V37">
        <v>85</v>
      </c>
    </row>
    <row r="38" spans="1:22" x14ac:dyDescent="0.25">
      <c r="A38" s="18" t="str">
        <f t="shared" si="0"/>
        <v>616.4A.ΕΤΠ.Λ</v>
      </c>
      <c r="B38" s="1" t="s">
        <v>140</v>
      </c>
      <c r="C38" s="2" t="s">
        <v>141</v>
      </c>
      <c r="D38" s="12" t="s">
        <v>93</v>
      </c>
      <c r="E38" s="13" t="s">
        <v>149</v>
      </c>
      <c r="F38" s="12" t="s">
        <v>19</v>
      </c>
      <c r="G38" s="12" t="s">
        <v>108</v>
      </c>
      <c r="H38" s="13" t="s">
        <v>109</v>
      </c>
      <c r="I38" s="12" t="s">
        <v>25</v>
      </c>
      <c r="J38" s="13" t="s">
        <v>26</v>
      </c>
      <c r="K38" s="12" t="s">
        <v>110</v>
      </c>
      <c r="L38" s="13" t="s">
        <v>111</v>
      </c>
      <c r="M38" s="14">
        <v>4165000</v>
      </c>
      <c r="N38" s="14">
        <v>735000.01368013537</v>
      </c>
      <c r="O38" s="15">
        <v>4900000.0136801358</v>
      </c>
      <c r="P38" s="17">
        <v>-500000</v>
      </c>
      <c r="Q38" s="16">
        <f t="shared" si="1"/>
        <v>-88235</v>
      </c>
      <c r="R38" s="16">
        <f t="shared" si="2"/>
        <v>-588235</v>
      </c>
      <c r="S38" s="3">
        <f t="shared" si="3"/>
        <v>3665000</v>
      </c>
      <c r="T38" s="3">
        <f t="shared" si="4"/>
        <v>646765.01368013537</v>
      </c>
      <c r="U38" s="3">
        <f t="shared" si="5"/>
        <v>4311765.0136801358</v>
      </c>
      <c r="V38">
        <f>INDEX(ΠΡΟΤΕΡΑΙΟΤΗΤΕΣ!I:I,MATCH('ΠΕΔΙΑ ΠΑΡΕΜΒΑΣΗΣ'!A38,ΠΡΟΤΕΡΑΙΟΤΗΤΕΣ!A:A,0))</f>
        <v>85</v>
      </c>
    </row>
    <row r="39" spans="1:22" x14ac:dyDescent="0.25">
      <c r="A39" s="18" t="str">
        <f t="shared" si="0"/>
        <v>616.4A.ΕΤΠ.Λ</v>
      </c>
      <c r="B39" s="1" t="s">
        <v>140</v>
      </c>
      <c r="C39" s="2" t="s">
        <v>141</v>
      </c>
      <c r="D39" s="12" t="s">
        <v>93</v>
      </c>
      <c r="E39" s="13" t="s">
        <v>149</v>
      </c>
      <c r="F39" s="12" t="s">
        <v>19</v>
      </c>
      <c r="G39" s="12" t="s">
        <v>108</v>
      </c>
      <c r="H39" s="13" t="s">
        <v>109</v>
      </c>
      <c r="I39" s="12" t="s">
        <v>25</v>
      </c>
      <c r="J39" s="13" t="s">
        <v>26</v>
      </c>
      <c r="K39" s="12" t="s">
        <v>112</v>
      </c>
      <c r="L39" s="13" t="s">
        <v>113</v>
      </c>
      <c r="M39" s="14">
        <v>3060000</v>
      </c>
      <c r="N39" s="14">
        <v>540000.01005071169</v>
      </c>
      <c r="O39" s="15">
        <v>3600000.0100507117</v>
      </c>
      <c r="P39" s="17">
        <v>0</v>
      </c>
      <c r="Q39" s="16">
        <f t="shared" si="1"/>
        <v>0</v>
      </c>
      <c r="R39" s="16">
        <f t="shared" si="2"/>
        <v>0</v>
      </c>
      <c r="S39" s="3">
        <f t="shared" si="3"/>
        <v>3060000</v>
      </c>
      <c r="T39" s="3">
        <f t="shared" si="4"/>
        <v>540000.01005071169</v>
      </c>
      <c r="U39" s="3">
        <f t="shared" si="5"/>
        <v>3600000.0100507117</v>
      </c>
      <c r="V39">
        <f>INDEX(ΠΡΟΤΕΡΑΙΟΤΗΤΕΣ!I:I,MATCH('ΠΕΔΙΑ ΠΑΡΕΜΒΑΣΗΣ'!A39,ΠΡΟΤΕΡΑΙΟΤΗΤΕΣ!A:A,0))</f>
        <v>85</v>
      </c>
    </row>
    <row r="40" spans="1:22" x14ac:dyDescent="0.25">
      <c r="A40" s="18" t="str">
        <f t="shared" si="0"/>
        <v>616.4A.ΕΤΠ.Λ</v>
      </c>
      <c r="B40" s="1" t="s">
        <v>140</v>
      </c>
      <c r="C40" s="2" t="s">
        <v>141</v>
      </c>
      <c r="D40" s="12" t="s">
        <v>93</v>
      </c>
      <c r="E40" s="13" t="s">
        <v>149</v>
      </c>
      <c r="F40" s="12" t="s">
        <v>19</v>
      </c>
      <c r="G40" s="12" t="s">
        <v>108</v>
      </c>
      <c r="H40" s="13" t="s">
        <v>109</v>
      </c>
      <c r="I40" s="12" t="s">
        <v>25</v>
      </c>
      <c r="J40" s="13" t="s">
        <v>26</v>
      </c>
      <c r="K40" s="12" t="s">
        <v>114</v>
      </c>
      <c r="L40" s="13" t="s">
        <v>115</v>
      </c>
      <c r="M40" s="14">
        <v>1275000</v>
      </c>
      <c r="N40" s="14">
        <v>225000.00418779656</v>
      </c>
      <c r="O40" s="15">
        <v>1500000.0041877965</v>
      </c>
      <c r="P40" s="17">
        <v>0</v>
      </c>
      <c r="Q40" s="16">
        <f t="shared" si="1"/>
        <v>0</v>
      </c>
      <c r="R40" s="16">
        <f t="shared" si="2"/>
        <v>0</v>
      </c>
      <c r="S40" s="3">
        <f t="shared" si="3"/>
        <v>1275000</v>
      </c>
      <c r="T40" s="3">
        <f t="shared" si="4"/>
        <v>225000.00418779656</v>
      </c>
      <c r="U40" s="3">
        <f t="shared" si="5"/>
        <v>1500000.0041877965</v>
      </c>
      <c r="V40">
        <f>INDEX(ΠΡΟΤΕΡΑΙΟΤΗΤΕΣ!I:I,MATCH('ΠΕΔΙΑ ΠΑΡΕΜΒΑΣΗΣ'!A40,ΠΡΟΤΕΡΑΙΟΤΗΤΕΣ!A:A,0))</f>
        <v>85</v>
      </c>
    </row>
    <row r="41" spans="1:22" x14ac:dyDescent="0.25">
      <c r="A41" s="18" t="str">
        <f t="shared" ref="A41" si="23">B41&amp;"."&amp;D41&amp;"."&amp;LEFT(I41,3)&amp;"."&amp;LEFT(J41,1)</f>
        <v>616.4A.ΕΤΠ.Λ</v>
      </c>
      <c r="B41" s="1" t="s">
        <v>140</v>
      </c>
      <c r="C41" s="2" t="s">
        <v>141</v>
      </c>
      <c r="D41" s="12" t="s">
        <v>93</v>
      </c>
      <c r="E41" s="13" t="s">
        <v>149</v>
      </c>
      <c r="F41" s="12" t="s">
        <v>19</v>
      </c>
      <c r="G41" s="12" t="s">
        <v>116</v>
      </c>
      <c r="H41" s="13" t="s">
        <v>117</v>
      </c>
      <c r="I41" s="12" t="s">
        <v>25</v>
      </c>
      <c r="J41" s="13" t="s">
        <v>26</v>
      </c>
      <c r="K41" s="41">
        <v>165</v>
      </c>
      <c r="L41" s="42" t="s">
        <v>235</v>
      </c>
      <c r="M41" s="43">
        <v>0</v>
      </c>
      <c r="N41" s="43">
        <v>0</v>
      </c>
      <c r="O41" s="44">
        <v>0</v>
      </c>
      <c r="P41" s="17">
        <v>1700000</v>
      </c>
      <c r="Q41" s="16">
        <f t="shared" ref="Q41" si="24">ROUND(P41/V41%-P41,0)</f>
        <v>300000</v>
      </c>
      <c r="R41" s="16">
        <f t="shared" ref="R41" si="25">+P41+Q41</f>
        <v>2000000</v>
      </c>
      <c r="S41" s="3">
        <f t="shared" ref="S41" si="26">+M41+P41</f>
        <v>1700000</v>
      </c>
      <c r="T41" s="3">
        <f t="shared" ref="T41" si="27">+N41+Q41</f>
        <v>300000</v>
      </c>
      <c r="U41" s="3">
        <f t="shared" ref="U41" si="28">+O41+R41</f>
        <v>2000000</v>
      </c>
      <c r="V41">
        <f>INDEX(ΠΡΟΤΕΡΑΙΟΤΗΤΕΣ!I:I,MATCH('ΠΕΔΙΑ ΠΑΡΕΜΒΑΣΗΣ'!A41,ΠΡΟΤΕΡΑΙΟΤΗΤΕΣ!A:A,0))</f>
        <v>85</v>
      </c>
    </row>
    <row r="42" spans="1:22" x14ac:dyDescent="0.25">
      <c r="A42" s="18" t="str">
        <f t="shared" si="0"/>
        <v>616.4A.ΕΤΠ.Λ</v>
      </c>
      <c r="B42" s="1" t="s">
        <v>140</v>
      </c>
      <c r="C42" s="2" t="s">
        <v>141</v>
      </c>
      <c r="D42" s="12" t="s">
        <v>93</v>
      </c>
      <c r="E42" s="13" t="s">
        <v>149</v>
      </c>
      <c r="F42" s="12" t="s">
        <v>19</v>
      </c>
      <c r="G42" s="12" t="s">
        <v>116</v>
      </c>
      <c r="H42" s="13" t="s">
        <v>117</v>
      </c>
      <c r="I42" s="12" t="s">
        <v>25</v>
      </c>
      <c r="J42" s="13" t="s">
        <v>26</v>
      </c>
      <c r="K42" s="12" t="s">
        <v>120</v>
      </c>
      <c r="L42" s="13" t="s">
        <v>121</v>
      </c>
      <c r="M42" s="14">
        <v>6918359</v>
      </c>
      <c r="N42" s="14">
        <v>1220886.9050766118</v>
      </c>
      <c r="O42" s="15">
        <v>8139245.9050766118</v>
      </c>
      <c r="P42" s="17">
        <v>-850000</v>
      </c>
      <c r="Q42" s="16">
        <f t="shared" si="1"/>
        <v>-150000</v>
      </c>
      <c r="R42" s="16">
        <f t="shared" si="2"/>
        <v>-1000000</v>
      </c>
      <c r="S42" s="3">
        <f t="shared" si="3"/>
        <v>6068359</v>
      </c>
      <c r="T42" s="3">
        <f t="shared" si="4"/>
        <v>1070886.9050766118</v>
      </c>
      <c r="U42" s="3">
        <f t="shared" si="5"/>
        <v>7139245.9050766118</v>
      </c>
      <c r="V42">
        <f>INDEX(ΠΡΟΤΕΡΑΙΟΤΗΤΕΣ!I:I,MATCH('ΠΕΔΙΑ ΠΑΡΕΜΒΑΣΗΣ'!A42,ΠΡΟΤΕΡΑΙΟΤΗΤΕΣ!A:A,0))</f>
        <v>85</v>
      </c>
    </row>
    <row r="43" spans="1:22" x14ac:dyDescent="0.25">
      <c r="A43" s="18" t="str">
        <f t="shared" si="0"/>
        <v>616.5.ΕΤΠ.Λ</v>
      </c>
      <c r="B43" s="1" t="s">
        <v>140</v>
      </c>
      <c r="C43" s="2" t="s">
        <v>141</v>
      </c>
      <c r="D43" s="12" t="s">
        <v>20</v>
      </c>
      <c r="E43" s="13" t="s">
        <v>150</v>
      </c>
      <c r="F43" s="12" t="s">
        <v>20</v>
      </c>
      <c r="G43" s="12" t="s">
        <v>124</v>
      </c>
      <c r="H43" s="13" t="s">
        <v>125</v>
      </c>
      <c r="I43" s="12" t="s">
        <v>25</v>
      </c>
      <c r="J43" s="13" t="s">
        <v>26</v>
      </c>
      <c r="K43" s="12" t="s">
        <v>78</v>
      </c>
      <c r="L43" s="13" t="s">
        <v>79</v>
      </c>
      <c r="M43" s="14">
        <v>1107472</v>
      </c>
      <c r="N43" s="14">
        <v>195436.25166306159</v>
      </c>
      <c r="O43" s="15">
        <v>1302908.2516630616</v>
      </c>
      <c r="P43" s="17">
        <v>-607874</v>
      </c>
      <c r="Q43" s="16">
        <f t="shared" si="1"/>
        <v>-107272</v>
      </c>
      <c r="R43" s="16">
        <f t="shared" si="2"/>
        <v>-715146</v>
      </c>
      <c r="S43" s="3">
        <f t="shared" si="3"/>
        <v>499598</v>
      </c>
      <c r="T43" s="3">
        <f t="shared" si="4"/>
        <v>88164.251663061586</v>
      </c>
      <c r="U43" s="3">
        <f t="shared" si="5"/>
        <v>587762.25166306156</v>
      </c>
      <c r="V43">
        <f>INDEX(ΠΡΟΤΕΡΑΙΟΤΗΤΕΣ!I:I,MATCH('ΠΕΔΙΑ ΠΑΡΕΜΒΑΣΗΣ'!A43,ΠΡΟΤΕΡΑΙΟΤΗΤΕΣ!A:A,0))</f>
        <v>85</v>
      </c>
    </row>
    <row r="44" spans="1:22" x14ac:dyDescent="0.25">
      <c r="A44" s="18" t="str">
        <f t="shared" si="0"/>
        <v>616.5.ΕΤΠ.Λ</v>
      </c>
      <c r="B44" s="1" t="s">
        <v>140</v>
      </c>
      <c r="C44" s="2" t="s">
        <v>141</v>
      </c>
      <c r="D44" s="12" t="s">
        <v>20</v>
      </c>
      <c r="E44" s="13" t="s">
        <v>150</v>
      </c>
      <c r="F44" s="12" t="s">
        <v>20</v>
      </c>
      <c r="G44" s="12" t="s">
        <v>122</v>
      </c>
      <c r="H44" s="13" t="s">
        <v>123</v>
      </c>
      <c r="I44" s="12" t="s">
        <v>25</v>
      </c>
      <c r="J44" s="13" t="s">
        <v>26</v>
      </c>
      <c r="K44" s="12" t="s">
        <v>118</v>
      </c>
      <c r="L44" s="13" t="s">
        <v>119</v>
      </c>
      <c r="M44" s="14">
        <v>4250000</v>
      </c>
      <c r="N44" s="14">
        <v>750000.06281694863</v>
      </c>
      <c r="O44" s="15">
        <v>5000000.0628169486</v>
      </c>
      <c r="P44" s="17">
        <v>0</v>
      </c>
      <c r="Q44" s="16">
        <f t="shared" si="1"/>
        <v>0</v>
      </c>
      <c r="R44" s="16">
        <f t="shared" si="2"/>
        <v>0</v>
      </c>
      <c r="S44" s="3">
        <f t="shared" si="3"/>
        <v>4250000</v>
      </c>
      <c r="T44" s="3">
        <f t="shared" si="4"/>
        <v>750000.06281694863</v>
      </c>
      <c r="U44" s="3">
        <f t="shared" si="5"/>
        <v>5000000.0628169486</v>
      </c>
      <c r="V44">
        <f>INDEX(ΠΡΟΤΕΡΑΙΟΤΗΤΕΣ!I:I,MATCH('ΠΕΔΙΑ ΠΑΡΕΜΒΑΣΗΣ'!A44,ΠΡΟΤΕΡΑΙΟΤΗΤΕΣ!A:A,0))</f>
        <v>85</v>
      </c>
    </row>
    <row r="45" spans="1:22" x14ac:dyDescent="0.25">
      <c r="A45" s="18" t="str">
        <f t="shared" si="0"/>
        <v>616.5.ΕΤΠ.Λ</v>
      </c>
      <c r="B45" s="1" t="s">
        <v>140</v>
      </c>
      <c r="C45" s="2" t="s">
        <v>141</v>
      </c>
      <c r="D45" s="12" t="s">
        <v>20</v>
      </c>
      <c r="E45" s="13" t="s">
        <v>150</v>
      </c>
      <c r="F45" s="12" t="s">
        <v>20</v>
      </c>
      <c r="G45" s="12" t="s">
        <v>124</v>
      </c>
      <c r="H45" s="13" t="s">
        <v>125</v>
      </c>
      <c r="I45" s="12" t="s">
        <v>25</v>
      </c>
      <c r="J45" s="13" t="s">
        <v>26</v>
      </c>
      <c r="K45" s="12" t="s">
        <v>118</v>
      </c>
      <c r="L45" s="13" t="s">
        <v>119</v>
      </c>
      <c r="M45" s="14">
        <v>5525000</v>
      </c>
      <c r="N45" s="14">
        <v>975000.08166203322</v>
      </c>
      <c r="O45" s="15">
        <v>6500000.0816620328</v>
      </c>
      <c r="P45" s="17">
        <v>-3160431</v>
      </c>
      <c r="Q45" s="16">
        <f t="shared" si="1"/>
        <v>-557723</v>
      </c>
      <c r="R45" s="16">
        <f t="shared" si="2"/>
        <v>-3718154</v>
      </c>
      <c r="S45" s="3">
        <f t="shared" si="3"/>
        <v>2364569</v>
      </c>
      <c r="T45" s="3">
        <f t="shared" si="4"/>
        <v>417277.08166203322</v>
      </c>
      <c r="U45" s="3">
        <f t="shared" si="5"/>
        <v>2781846.0816620328</v>
      </c>
      <c r="V45">
        <f>INDEX(ΠΡΟΤΕΡΑΙΟΤΗΤΕΣ!I:I,MATCH('ΠΕΔΙΑ ΠΑΡΕΜΒΑΣΗΣ'!A45,ΠΡΟΤΕΡΑΙΟΤΗΤΕΣ!A:A,0))</f>
        <v>85</v>
      </c>
    </row>
    <row r="46" spans="1:22" x14ac:dyDescent="0.25">
      <c r="A46" s="18" t="str">
        <f t="shared" si="0"/>
        <v>616.5.ΕΤΠ.Λ</v>
      </c>
      <c r="B46" s="1" t="s">
        <v>140</v>
      </c>
      <c r="C46" s="2" t="s">
        <v>141</v>
      </c>
      <c r="D46" s="12" t="s">
        <v>20</v>
      </c>
      <c r="E46" s="13" t="s">
        <v>150</v>
      </c>
      <c r="F46" s="12" t="s">
        <v>20</v>
      </c>
      <c r="G46" s="12" t="s">
        <v>122</v>
      </c>
      <c r="H46" s="13" t="s">
        <v>123</v>
      </c>
      <c r="I46" s="12" t="s">
        <v>25</v>
      </c>
      <c r="J46" s="13" t="s">
        <v>26</v>
      </c>
      <c r="K46" s="12" t="s">
        <v>120</v>
      </c>
      <c r="L46" s="13" t="s">
        <v>121</v>
      </c>
      <c r="M46" s="14">
        <v>22100000</v>
      </c>
      <c r="N46" s="14">
        <v>3900000.3266481329</v>
      </c>
      <c r="O46" s="15">
        <v>26000000.326648131</v>
      </c>
      <c r="P46" s="17">
        <v>-629901</v>
      </c>
      <c r="Q46" s="16">
        <f t="shared" si="1"/>
        <v>-111159</v>
      </c>
      <c r="R46" s="16">
        <f t="shared" si="2"/>
        <v>-741060</v>
      </c>
      <c r="S46" s="3">
        <f t="shared" si="3"/>
        <v>21470099</v>
      </c>
      <c r="T46" s="3">
        <f t="shared" si="4"/>
        <v>3788841.3266481329</v>
      </c>
      <c r="U46" s="3">
        <f t="shared" si="5"/>
        <v>25258940.326648131</v>
      </c>
      <c r="V46">
        <f>INDEX(ΠΡΟΤΕΡΑΙΟΤΗΤΕΣ!I:I,MATCH('ΠΕΔΙΑ ΠΑΡΕΜΒΑΣΗΣ'!A46,ΠΡΟΤΕΡΑΙΟΤΗΤΕΣ!A:A,0))</f>
        <v>85</v>
      </c>
    </row>
    <row r="47" spans="1:22" x14ac:dyDescent="0.25">
      <c r="A47" s="18" t="str">
        <f t="shared" si="0"/>
        <v>616.5.ΕΤΠ.Λ</v>
      </c>
      <c r="B47" s="1" t="s">
        <v>140</v>
      </c>
      <c r="C47" s="2" t="s">
        <v>141</v>
      </c>
      <c r="D47" s="12" t="s">
        <v>20</v>
      </c>
      <c r="E47" s="13" t="s">
        <v>150</v>
      </c>
      <c r="F47" s="12" t="s">
        <v>20</v>
      </c>
      <c r="G47" s="12" t="s">
        <v>124</v>
      </c>
      <c r="H47" s="13" t="s">
        <v>125</v>
      </c>
      <c r="I47" s="12" t="s">
        <v>25</v>
      </c>
      <c r="J47" s="13" t="s">
        <v>26</v>
      </c>
      <c r="K47" s="12" t="s">
        <v>120</v>
      </c>
      <c r="L47" s="13" t="s">
        <v>121</v>
      </c>
      <c r="M47" s="14">
        <v>5525000</v>
      </c>
      <c r="N47" s="14">
        <v>975000.08166203322</v>
      </c>
      <c r="O47" s="15">
        <v>6500000.0816620328</v>
      </c>
      <c r="P47" s="17">
        <v>-3160431</v>
      </c>
      <c r="Q47" s="16">
        <f t="shared" si="1"/>
        <v>-557723</v>
      </c>
      <c r="R47" s="16">
        <f t="shared" si="2"/>
        <v>-3718154</v>
      </c>
      <c r="S47" s="3">
        <f t="shared" si="3"/>
        <v>2364569</v>
      </c>
      <c r="T47" s="3">
        <f t="shared" si="4"/>
        <v>417277.08166203322</v>
      </c>
      <c r="U47" s="3">
        <f t="shared" si="5"/>
        <v>2781846.0816620328</v>
      </c>
      <c r="V47">
        <f>INDEX(ΠΡΟΤΕΡΑΙΟΤΗΤΕΣ!I:I,MATCH('ΠΕΔΙΑ ΠΑΡΕΜΒΑΣΗΣ'!A47,ΠΡΟΤΕΡΑΙΟΤΗΤΕΣ!A:A,0))</f>
        <v>85</v>
      </c>
    </row>
    <row r="48" spans="1:22" x14ac:dyDescent="0.25">
      <c r="A48" s="18" t="str">
        <f t="shared" si="0"/>
        <v>616.5.ΕΤΠ.Λ</v>
      </c>
      <c r="B48" s="1" t="s">
        <v>140</v>
      </c>
      <c r="C48" s="2" t="s">
        <v>141</v>
      </c>
      <c r="D48" s="12" t="s">
        <v>20</v>
      </c>
      <c r="E48" s="13" t="s">
        <v>150</v>
      </c>
      <c r="F48" s="12" t="s">
        <v>20</v>
      </c>
      <c r="G48" s="12" t="s">
        <v>122</v>
      </c>
      <c r="H48" s="13" t="s">
        <v>123</v>
      </c>
      <c r="I48" s="12" t="s">
        <v>25</v>
      </c>
      <c r="J48" s="13" t="s">
        <v>26</v>
      </c>
      <c r="K48" s="12" t="s">
        <v>130</v>
      </c>
      <c r="L48" s="13" t="s">
        <v>131</v>
      </c>
      <c r="M48" s="14">
        <v>5270522</v>
      </c>
      <c r="N48" s="14">
        <v>930092.1955477905</v>
      </c>
      <c r="O48" s="15">
        <v>6200614.1955477903</v>
      </c>
      <c r="P48" s="17">
        <v>0</v>
      </c>
      <c r="Q48" s="16">
        <f t="shared" si="1"/>
        <v>0</v>
      </c>
      <c r="R48" s="16">
        <f t="shared" si="2"/>
        <v>0</v>
      </c>
      <c r="S48" s="3">
        <f t="shared" si="3"/>
        <v>5270522</v>
      </c>
      <c r="T48" s="3">
        <f t="shared" si="4"/>
        <v>930092.1955477905</v>
      </c>
      <c r="U48" s="3">
        <f t="shared" si="5"/>
        <v>6200614.1955477903</v>
      </c>
      <c r="V48">
        <f>INDEX(ΠΡΟΤΕΡΑΙΟΤΗΤΕΣ!I:I,MATCH('ΠΕΔΙΑ ΠΑΡΕΜΒΑΣΗΣ'!A48,ΠΡΟΤΕΡΑΙΟΤΗΤΕΣ!A:A,0))</f>
        <v>85</v>
      </c>
    </row>
    <row r="49" spans="1:22" x14ac:dyDescent="0.25">
      <c r="A49" s="18" t="str">
        <f t="shared" si="0"/>
        <v>616.7.ΕΤΠ.Λ</v>
      </c>
      <c r="B49" s="1" t="s">
        <v>140</v>
      </c>
      <c r="C49" s="2" t="s">
        <v>141</v>
      </c>
      <c r="D49" s="12" t="s">
        <v>22</v>
      </c>
      <c r="E49" s="13" t="s">
        <v>47</v>
      </c>
      <c r="F49" s="12" t="s">
        <v>23</v>
      </c>
      <c r="G49" s="12" t="s">
        <v>48</v>
      </c>
      <c r="H49" s="13" t="s">
        <v>49</v>
      </c>
      <c r="I49" s="12" t="s">
        <v>25</v>
      </c>
      <c r="J49" s="13" t="s">
        <v>26</v>
      </c>
      <c r="K49" s="12" t="s">
        <v>50</v>
      </c>
      <c r="L49" s="13" t="s">
        <v>51</v>
      </c>
      <c r="M49" s="14">
        <v>680000</v>
      </c>
      <c r="N49" s="14">
        <v>120000.09919014348</v>
      </c>
      <c r="O49" s="15">
        <v>800000.09919014352</v>
      </c>
      <c r="P49" s="17">
        <v>0</v>
      </c>
      <c r="Q49" s="16">
        <f t="shared" si="1"/>
        <v>0</v>
      </c>
      <c r="R49" s="16">
        <f t="shared" si="2"/>
        <v>0</v>
      </c>
      <c r="S49" s="3">
        <f t="shared" si="3"/>
        <v>680000</v>
      </c>
      <c r="T49" s="3">
        <f t="shared" si="4"/>
        <v>120000.09919014348</v>
      </c>
      <c r="U49" s="3">
        <f t="shared" si="5"/>
        <v>800000.09919014352</v>
      </c>
      <c r="V49" s="67">
        <f>INDEX(ΠΡΟΤΕΡΑΙΟΤΗΤΕΣ!I:I,MATCH('ΠΕΔΙΑ ΠΑΡΕΜΒΑΣΗΣ'!A49,ΠΡΟΤΕΡΑΙΟΤΗΤΕΣ!A:A,0))</f>
        <v>84.999989461048557</v>
      </c>
    </row>
    <row r="50" spans="1:22" x14ac:dyDescent="0.25">
      <c r="A50" s="18" t="str">
        <f t="shared" si="0"/>
        <v>616.7.ΕΤΠ.Λ</v>
      </c>
      <c r="B50" s="1" t="s">
        <v>140</v>
      </c>
      <c r="C50" s="2" t="s">
        <v>141</v>
      </c>
      <c r="D50" s="12" t="s">
        <v>22</v>
      </c>
      <c r="E50" s="13" t="s">
        <v>47</v>
      </c>
      <c r="F50" s="12" t="s">
        <v>23</v>
      </c>
      <c r="G50" s="12" t="s">
        <v>48</v>
      </c>
      <c r="H50" s="13" t="s">
        <v>49</v>
      </c>
      <c r="I50" s="12" t="s">
        <v>25</v>
      </c>
      <c r="J50" s="13" t="s">
        <v>26</v>
      </c>
      <c r="K50" s="12" t="s">
        <v>52</v>
      </c>
      <c r="L50" s="13" t="s">
        <v>53</v>
      </c>
      <c r="M50" s="14">
        <v>1016127</v>
      </c>
      <c r="N50" s="14">
        <v>179316.67763203371</v>
      </c>
      <c r="O50" s="15">
        <v>1195443.6776320336</v>
      </c>
      <c r="P50" s="17">
        <v>0</v>
      </c>
      <c r="Q50" s="16">
        <f t="shared" si="1"/>
        <v>0</v>
      </c>
      <c r="R50" s="16">
        <f t="shared" si="2"/>
        <v>0</v>
      </c>
      <c r="S50" s="3">
        <f t="shared" si="3"/>
        <v>1016127</v>
      </c>
      <c r="T50" s="3">
        <f t="shared" si="4"/>
        <v>179316.67763203371</v>
      </c>
      <c r="U50" s="3">
        <f t="shared" si="5"/>
        <v>1195443.6776320336</v>
      </c>
      <c r="V50" s="67">
        <f>INDEX(ΠΡΟΤΕΡΑΙΟΤΗΤΕΣ!I:I,MATCH('ΠΕΔΙΑ ΠΑΡΕΜΒΑΣΗΣ'!A50,ΠΡΟΤΕΡΑΙΟΤΗΤΕΣ!A:A,0))</f>
        <v>84.999989461048557</v>
      </c>
    </row>
    <row r="51" spans="1:22" x14ac:dyDescent="0.25">
      <c r="A51" s="18" t="str">
        <f t="shared" si="0"/>
        <v>616.7.ΕΤΠ.Λ</v>
      </c>
      <c r="B51" s="1" t="s">
        <v>140</v>
      </c>
      <c r="C51" s="2" t="s">
        <v>141</v>
      </c>
      <c r="D51" s="12" t="s">
        <v>22</v>
      </c>
      <c r="E51" s="13" t="s">
        <v>47</v>
      </c>
      <c r="F51" s="12" t="s">
        <v>23</v>
      </c>
      <c r="G51" s="12" t="s">
        <v>48</v>
      </c>
      <c r="H51" s="13" t="s">
        <v>49</v>
      </c>
      <c r="I51" s="12" t="s">
        <v>25</v>
      </c>
      <c r="J51" s="13" t="s">
        <v>26</v>
      </c>
      <c r="K51" s="12" t="s">
        <v>54</v>
      </c>
      <c r="L51" s="13" t="s">
        <v>55</v>
      </c>
      <c r="M51" s="14">
        <v>1020000</v>
      </c>
      <c r="N51" s="14">
        <v>180000.14878521522</v>
      </c>
      <c r="O51" s="15">
        <v>1200000.1487852151</v>
      </c>
      <c r="P51" s="17">
        <v>0</v>
      </c>
      <c r="Q51" s="16">
        <f t="shared" si="1"/>
        <v>0</v>
      </c>
      <c r="R51" s="16">
        <f t="shared" si="2"/>
        <v>0</v>
      </c>
      <c r="S51" s="3">
        <f t="shared" si="3"/>
        <v>1020000</v>
      </c>
      <c r="T51" s="3">
        <f t="shared" si="4"/>
        <v>180000.14878521522</v>
      </c>
      <c r="U51" s="3">
        <f t="shared" si="5"/>
        <v>1200000.1487852151</v>
      </c>
      <c r="V51" s="67">
        <f>INDEX(ΠΡΟΤΕΡΑΙΟΤΗΤΕΣ!I:I,MATCH('ΠΕΔΙΑ ΠΑΡΕΜΒΑΣΗΣ'!A51,ΠΡΟΤΕΡΑΙΟΤΗΤΕΣ!A:A,0))</f>
        <v>84.999989461048557</v>
      </c>
    </row>
    <row r="52" spans="1:22" x14ac:dyDescent="0.25">
      <c r="A52" s="18" t="str">
        <f t="shared" si="0"/>
        <v>616.7.ΕΤΠ.Λ</v>
      </c>
      <c r="B52" s="1" t="s">
        <v>140</v>
      </c>
      <c r="C52" s="2" t="s">
        <v>141</v>
      </c>
      <c r="D52" s="12" t="s">
        <v>22</v>
      </c>
      <c r="E52" s="13" t="s">
        <v>47</v>
      </c>
      <c r="F52" s="12" t="s">
        <v>23</v>
      </c>
      <c r="G52" s="12" t="s">
        <v>48</v>
      </c>
      <c r="H52" s="13" t="s">
        <v>49</v>
      </c>
      <c r="I52" s="12" t="s">
        <v>25</v>
      </c>
      <c r="J52" s="13" t="s">
        <v>26</v>
      </c>
      <c r="K52" s="12" t="s">
        <v>56</v>
      </c>
      <c r="L52" s="13" t="s">
        <v>57</v>
      </c>
      <c r="M52" s="14">
        <v>510000</v>
      </c>
      <c r="N52" s="14">
        <v>90000.07439260761</v>
      </c>
      <c r="O52" s="15">
        <v>600000.07439260755</v>
      </c>
      <c r="P52" s="17">
        <v>0</v>
      </c>
      <c r="Q52" s="16">
        <f t="shared" si="1"/>
        <v>0</v>
      </c>
      <c r="R52" s="16">
        <f t="shared" si="2"/>
        <v>0</v>
      </c>
      <c r="S52" s="3">
        <f t="shared" si="3"/>
        <v>510000</v>
      </c>
      <c r="T52" s="3">
        <f t="shared" si="4"/>
        <v>90000.07439260761</v>
      </c>
      <c r="U52" s="3">
        <f t="shared" si="5"/>
        <v>600000.07439260755</v>
      </c>
      <c r="V52" s="67">
        <f>INDEX(ΠΡΟΤΕΡΑΙΟΤΗΤΕΣ!I:I,MATCH('ΠΕΔΙΑ ΠΑΡΕΜΒΑΣΗΣ'!A52,ΠΡΟΤΕΡΑΙΟΤΗΤΕΣ!A:A,0))</f>
        <v>84.999989461048557</v>
      </c>
    </row>
    <row r="53" spans="1:22" x14ac:dyDescent="0.25">
      <c r="A53" s="18" t="str">
        <f t="shared" ref="A53:A73" si="29">B53&amp;"."&amp;D53&amp;"."&amp;LEFT(I53,3)&amp;"."&amp;LEFT(J53,1)</f>
        <v>616.4B.ΕΚΤ.Λ</v>
      </c>
      <c r="B53" s="1" t="s">
        <v>140</v>
      </c>
      <c r="C53" s="2" t="s">
        <v>141</v>
      </c>
      <c r="D53" s="12" t="s">
        <v>199</v>
      </c>
      <c r="E53" s="13" t="s">
        <v>200</v>
      </c>
      <c r="F53" s="12" t="s">
        <v>19</v>
      </c>
      <c r="G53" s="12" t="s">
        <v>159</v>
      </c>
      <c r="H53" s="13" t="s">
        <v>160</v>
      </c>
      <c r="I53" s="12" t="s">
        <v>161</v>
      </c>
      <c r="J53" s="13" t="s">
        <v>26</v>
      </c>
      <c r="K53" s="12" t="s">
        <v>151</v>
      </c>
      <c r="L53" s="13" t="s">
        <v>152</v>
      </c>
      <c r="M53" s="14">
        <v>3400000</v>
      </c>
      <c r="N53" s="14">
        <v>600000.00644962967</v>
      </c>
      <c r="O53" s="15">
        <v>4000000.0064496296</v>
      </c>
      <c r="P53" s="17">
        <v>0</v>
      </c>
      <c r="Q53" s="16">
        <f t="shared" ref="Q53:Q73" si="30">ROUND(P53/V53%-P53,0)</f>
        <v>0</v>
      </c>
      <c r="R53" s="16">
        <f t="shared" ref="R53:R73" si="31">+P53+Q53</f>
        <v>0</v>
      </c>
      <c r="S53" s="3">
        <f t="shared" ref="S53:S73" si="32">+M53+P53</f>
        <v>3400000</v>
      </c>
      <c r="T53" s="3">
        <f t="shared" ref="T53:T73" si="33">+N53+Q53</f>
        <v>600000.00644962967</v>
      </c>
      <c r="U53" s="3">
        <f t="shared" ref="U53:U73" si="34">+O53+R53</f>
        <v>4000000.0064496296</v>
      </c>
      <c r="V53">
        <f>INDEX(ΠΡΟΤΕΡΑΙΟΤΗΤΕΣ!I:I,MATCH('ΠΕΔΙΑ ΠΑΡΕΜΒΑΣΗΣ'!A53,ΠΡΟΤΕΡΑΙΟΤΗΤΕΣ!A:A,0))</f>
        <v>85</v>
      </c>
    </row>
    <row r="54" spans="1:22" x14ac:dyDescent="0.25">
      <c r="A54" s="18" t="str">
        <f t="shared" si="29"/>
        <v>616.4B.ΕΚΤ.Λ</v>
      </c>
      <c r="B54" s="1" t="s">
        <v>140</v>
      </c>
      <c r="C54" s="2" t="s">
        <v>141</v>
      </c>
      <c r="D54" s="12" t="s">
        <v>199</v>
      </c>
      <c r="E54" s="13" t="s">
        <v>200</v>
      </c>
      <c r="F54" s="12" t="s">
        <v>19</v>
      </c>
      <c r="G54" s="12" t="s">
        <v>159</v>
      </c>
      <c r="H54" s="13" t="s">
        <v>160</v>
      </c>
      <c r="I54" s="12" t="s">
        <v>161</v>
      </c>
      <c r="J54" s="13" t="s">
        <v>26</v>
      </c>
      <c r="K54" s="12" t="s">
        <v>138</v>
      </c>
      <c r="L54" s="13" t="s">
        <v>139</v>
      </c>
      <c r="M54" s="14">
        <v>2125000</v>
      </c>
      <c r="N54" s="14">
        <v>375000.00403101853</v>
      </c>
      <c r="O54" s="15">
        <v>2500000.0040310184</v>
      </c>
      <c r="P54" s="17">
        <v>0</v>
      </c>
      <c r="Q54" s="16">
        <f t="shared" si="30"/>
        <v>0</v>
      </c>
      <c r="R54" s="16">
        <f t="shared" si="31"/>
        <v>0</v>
      </c>
      <c r="S54" s="3">
        <f t="shared" si="32"/>
        <v>2125000</v>
      </c>
      <c r="T54" s="3">
        <f t="shared" si="33"/>
        <v>375000.00403101853</v>
      </c>
      <c r="U54" s="3">
        <f t="shared" si="34"/>
        <v>2500000.0040310184</v>
      </c>
      <c r="V54">
        <f>INDEX(ΠΡΟΤΕΡΑΙΟΤΗΤΕΣ!I:I,MATCH('ΠΕΔΙΑ ΠΑΡΕΜΒΑΣΗΣ'!A54,ΠΡΟΤΕΡΑΙΟΤΗΤΕΣ!A:A,0))</f>
        <v>85</v>
      </c>
    </row>
    <row r="55" spans="1:22" x14ac:dyDescent="0.25">
      <c r="A55" s="18" t="str">
        <f t="shared" si="29"/>
        <v>616.4B.ΕΚΤ.Λ</v>
      </c>
      <c r="B55" s="1" t="s">
        <v>140</v>
      </c>
      <c r="C55" s="2" t="s">
        <v>141</v>
      </c>
      <c r="D55" s="12" t="s">
        <v>199</v>
      </c>
      <c r="E55" s="13" t="s">
        <v>200</v>
      </c>
      <c r="F55" s="12" t="s">
        <v>19</v>
      </c>
      <c r="G55" s="12" t="s">
        <v>159</v>
      </c>
      <c r="H55" s="13" t="s">
        <v>160</v>
      </c>
      <c r="I55" s="12" t="s">
        <v>161</v>
      </c>
      <c r="J55" s="13" t="s">
        <v>26</v>
      </c>
      <c r="K55" s="12" t="s">
        <v>163</v>
      </c>
      <c r="L55" s="13" t="s">
        <v>164</v>
      </c>
      <c r="M55" s="14">
        <v>1020000</v>
      </c>
      <c r="N55" s="14">
        <v>180000.00193488889</v>
      </c>
      <c r="O55" s="15">
        <v>1200000.001934889</v>
      </c>
      <c r="P55" s="17">
        <v>0</v>
      </c>
      <c r="Q55" s="16">
        <f t="shared" si="30"/>
        <v>0</v>
      </c>
      <c r="R55" s="16">
        <f t="shared" si="31"/>
        <v>0</v>
      </c>
      <c r="S55" s="3">
        <f t="shared" si="32"/>
        <v>1020000</v>
      </c>
      <c r="T55" s="3">
        <f t="shared" si="33"/>
        <v>180000.00193488889</v>
      </c>
      <c r="U55" s="3">
        <f t="shared" si="34"/>
        <v>1200000.001934889</v>
      </c>
      <c r="V55">
        <f>INDEX(ΠΡΟΤΕΡΑΙΟΤΗΤΕΣ!I:I,MATCH('ΠΕΔΙΑ ΠΑΡΕΜΒΑΣΗΣ'!A55,ΠΡΟΤΕΡΑΙΟΤΗΤΕΣ!A:A,0))</f>
        <v>85</v>
      </c>
    </row>
    <row r="56" spans="1:22" x14ac:dyDescent="0.25">
      <c r="A56" s="18" t="str">
        <f t="shared" si="29"/>
        <v>616.4B.ΕΚΤ.Λ</v>
      </c>
      <c r="B56" s="1" t="s">
        <v>140</v>
      </c>
      <c r="C56" s="2" t="s">
        <v>141</v>
      </c>
      <c r="D56" s="12" t="s">
        <v>199</v>
      </c>
      <c r="E56" s="13" t="s">
        <v>200</v>
      </c>
      <c r="F56" s="12" t="s">
        <v>19</v>
      </c>
      <c r="G56" s="12" t="s">
        <v>169</v>
      </c>
      <c r="H56" s="13" t="s">
        <v>170</v>
      </c>
      <c r="I56" s="12" t="s">
        <v>161</v>
      </c>
      <c r="J56" s="13" t="s">
        <v>26</v>
      </c>
      <c r="K56" s="12" t="s">
        <v>187</v>
      </c>
      <c r="L56" s="13" t="s">
        <v>188</v>
      </c>
      <c r="M56" s="14">
        <v>10557000</v>
      </c>
      <c r="N56" s="14">
        <v>1863000.0200261001</v>
      </c>
      <c r="O56" s="15">
        <v>12420000.020026101</v>
      </c>
      <c r="P56" s="17">
        <v>4505000</v>
      </c>
      <c r="Q56" s="16">
        <f t="shared" si="30"/>
        <v>795000</v>
      </c>
      <c r="R56" s="16">
        <f t="shared" si="31"/>
        <v>5300000</v>
      </c>
      <c r="S56" s="3">
        <f t="shared" si="32"/>
        <v>15062000</v>
      </c>
      <c r="T56" s="3">
        <f t="shared" si="33"/>
        <v>2658000.0200260999</v>
      </c>
      <c r="U56" s="3">
        <f t="shared" si="34"/>
        <v>17720000.020026103</v>
      </c>
      <c r="V56">
        <f>INDEX(ΠΡΟΤΕΡΑΙΟΤΗΤΕΣ!I:I,MATCH('ΠΕΔΙΑ ΠΑΡΕΜΒΑΣΗΣ'!A56,ΠΡΟΤΕΡΑΙΟΤΗΤΕΣ!A:A,0))</f>
        <v>85</v>
      </c>
    </row>
    <row r="57" spans="1:22" x14ac:dyDescent="0.25">
      <c r="A57" s="18" t="str">
        <f t="shared" si="29"/>
        <v>616.4B.ΕΚΤ.Λ</v>
      </c>
      <c r="B57" s="1" t="s">
        <v>140</v>
      </c>
      <c r="C57" s="2" t="s">
        <v>141</v>
      </c>
      <c r="D57" s="12" t="s">
        <v>199</v>
      </c>
      <c r="E57" s="13" t="s">
        <v>200</v>
      </c>
      <c r="F57" s="12" t="s">
        <v>19</v>
      </c>
      <c r="G57" s="12" t="s">
        <v>179</v>
      </c>
      <c r="H57" s="13" t="s">
        <v>180</v>
      </c>
      <c r="I57" s="12" t="s">
        <v>161</v>
      </c>
      <c r="J57" s="13" t="s">
        <v>26</v>
      </c>
      <c r="K57" s="12" t="s">
        <v>165</v>
      </c>
      <c r="L57" s="13" t="s">
        <v>166</v>
      </c>
      <c r="M57" s="14">
        <v>9801775</v>
      </c>
      <c r="N57" s="14">
        <v>1729725.0185934762</v>
      </c>
      <c r="O57" s="15">
        <v>11531500.018593475</v>
      </c>
      <c r="P57" s="17">
        <v>-595000</v>
      </c>
      <c r="Q57" s="16">
        <f t="shared" si="30"/>
        <v>-105000</v>
      </c>
      <c r="R57" s="16">
        <f t="shared" si="31"/>
        <v>-700000</v>
      </c>
      <c r="S57" s="3">
        <f t="shared" si="32"/>
        <v>9206775</v>
      </c>
      <c r="T57" s="3">
        <f t="shared" si="33"/>
        <v>1624725.0185934762</v>
      </c>
      <c r="U57" s="3">
        <f t="shared" si="34"/>
        <v>10831500.018593475</v>
      </c>
      <c r="V57">
        <f>INDEX(ΠΡΟΤΕΡΑΙΟΤΗΤΕΣ!I:I,MATCH('ΠΕΔΙΑ ΠΑΡΕΜΒΑΣΗΣ'!A57,ΠΡΟΤΕΡΑΙΟΤΗΤΕΣ!A:A,0))</f>
        <v>85</v>
      </c>
    </row>
    <row r="58" spans="1:22" x14ac:dyDescent="0.25">
      <c r="A58" s="18" t="str">
        <f t="shared" si="29"/>
        <v>616.4B.ΕΚΤ.Λ</v>
      </c>
      <c r="B58" s="1" t="s">
        <v>140</v>
      </c>
      <c r="C58" s="2" t="s">
        <v>141</v>
      </c>
      <c r="D58" s="12" t="s">
        <v>199</v>
      </c>
      <c r="E58" s="13" t="s">
        <v>200</v>
      </c>
      <c r="F58" s="12" t="s">
        <v>19</v>
      </c>
      <c r="G58" s="12" t="s">
        <v>171</v>
      </c>
      <c r="H58" s="13" t="s">
        <v>172</v>
      </c>
      <c r="I58" s="12" t="s">
        <v>161</v>
      </c>
      <c r="J58" s="13" t="s">
        <v>26</v>
      </c>
      <c r="K58" s="12" t="s">
        <v>181</v>
      </c>
      <c r="L58" s="13" t="s">
        <v>182</v>
      </c>
      <c r="M58" s="14">
        <v>765000</v>
      </c>
      <c r="N58" s="14">
        <v>135000.00145116667</v>
      </c>
      <c r="O58" s="15">
        <v>900000.0014511667</v>
      </c>
      <c r="P58" s="17">
        <v>0</v>
      </c>
      <c r="Q58" s="16">
        <f t="shared" si="30"/>
        <v>0</v>
      </c>
      <c r="R58" s="16">
        <f t="shared" si="31"/>
        <v>0</v>
      </c>
      <c r="S58" s="3">
        <f t="shared" si="32"/>
        <v>765000</v>
      </c>
      <c r="T58" s="3">
        <f t="shared" si="33"/>
        <v>135000.00145116667</v>
      </c>
      <c r="U58" s="3">
        <f t="shared" si="34"/>
        <v>900000.0014511667</v>
      </c>
      <c r="V58">
        <f>INDEX(ΠΡΟΤΕΡΑΙΟΤΗΤΕΣ!I:I,MATCH('ΠΕΔΙΑ ΠΑΡΕΜΒΑΣΗΣ'!A58,ΠΡΟΤΕΡΑΙΟΤΗΤΕΣ!A:A,0))</f>
        <v>85</v>
      </c>
    </row>
    <row r="59" spans="1:22" x14ac:dyDescent="0.25">
      <c r="A59" s="18" t="str">
        <f t="shared" si="29"/>
        <v>616.4B.ΕΚΤ.Λ</v>
      </c>
      <c r="B59" s="1" t="s">
        <v>140</v>
      </c>
      <c r="C59" s="2" t="s">
        <v>141</v>
      </c>
      <c r="D59" s="12" t="s">
        <v>199</v>
      </c>
      <c r="E59" s="13" t="s">
        <v>200</v>
      </c>
      <c r="F59" s="12" t="s">
        <v>19</v>
      </c>
      <c r="G59" s="12" t="s">
        <v>171</v>
      </c>
      <c r="H59" s="13" t="s">
        <v>172</v>
      </c>
      <c r="I59" s="12" t="s">
        <v>161</v>
      </c>
      <c r="J59" s="13" t="s">
        <v>26</v>
      </c>
      <c r="K59" s="12" t="s">
        <v>157</v>
      </c>
      <c r="L59" s="13" t="s">
        <v>158</v>
      </c>
      <c r="M59" s="14">
        <v>1105000</v>
      </c>
      <c r="N59" s="14">
        <v>195000.00209612964</v>
      </c>
      <c r="O59" s="15">
        <v>1300000.0020961296</v>
      </c>
      <c r="P59" s="17">
        <v>0</v>
      </c>
      <c r="Q59" s="16">
        <f t="shared" si="30"/>
        <v>0</v>
      </c>
      <c r="R59" s="16">
        <f t="shared" si="31"/>
        <v>0</v>
      </c>
      <c r="S59" s="3">
        <f t="shared" si="32"/>
        <v>1105000</v>
      </c>
      <c r="T59" s="3">
        <f t="shared" si="33"/>
        <v>195000.00209612964</v>
      </c>
      <c r="U59" s="3">
        <f t="shared" si="34"/>
        <v>1300000.0020961296</v>
      </c>
      <c r="V59">
        <f>INDEX(ΠΡΟΤΕΡΑΙΟΤΗΤΕΣ!I:I,MATCH('ΠΕΔΙΑ ΠΑΡΕΜΒΑΣΗΣ'!A59,ΠΡΟΤΕΡΑΙΟΤΗΤΕΣ!A:A,0))</f>
        <v>85</v>
      </c>
    </row>
    <row r="60" spans="1:22" x14ac:dyDescent="0.25">
      <c r="A60" s="18" t="str">
        <f t="shared" si="29"/>
        <v>616.4B.ΕΚΤ.Λ</v>
      </c>
      <c r="B60" s="1" t="s">
        <v>140</v>
      </c>
      <c r="C60" s="2" t="s">
        <v>141</v>
      </c>
      <c r="D60" s="12" t="s">
        <v>199</v>
      </c>
      <c r="E60" s="13" t="s">
        <v>200</v>
      </c>
      <c r="F60" s="12" t="s">
        <v>19</v>
      </c>
      <c r="G60" s="12" t="s">
        <v>171</v>
      </c>
      <c r="H60" s="13" t="s">
        <v>172</v>
      </c>
      <c r="I60" s="12" t="s">
        <v>161</v>
      </c>
      <c r="J60" s="13" t="s">
        <v>26</v>
      </c>
      <c r="K60" s="12" t="s">
        <v>175</v>
      </c>
      <c r="L60" s="13" t="s">
        <v>176</v>
      </c>
      <c r="M60" s="14">
        <v>1836000</v>
      </c>
      <c r="N60" s="14">
        <v>324000.00348280004</v>
      </c>
      <c r="O60" s="15">
        <v>2160000.0034828</v>
      </c>
      <c r="P60" s="17">
        <v>0</v>
      </c>
      <c r="Q60" s="16">
        <f t="shared" si="30"/>
        <v>0</v>
      </c>
      <c r="R60" s="16">
        <f t="shared" si="31"/>
        <v>0</v>
      </c>
      <c r="S60" s="3">
        <f t="shared" si="32"/>
        <v>1836000</v>
      </c>
      <c r="T60" s="3">
        <f t="shared" si="33"/>
        <v>324000.00348280004</v>
      </c>
      <c r="U60" s="3">
        <f t="shared" si="34"/>
        <v>2160000.0034828</v>
      </c>
      <c r="V60">
        <f>INDEX(ΠΡΟΤΕΡΑΙΟΤΗΤΕΣ!I:I,MATCH('ΠΕΔΙΑ ΠΑΡΕΜΒΑΣΗΣ'!A60,ΠΡΟΤΕΡΑΙΟΤΗΤΕΣ!A:A,0))</f>
        <v>85</v>
      </c>
    </row>
    <row r="61" spans="1:22" x14ac:dyDescent="0.25">
      <c r="A61" s="18" t="str">
        <f t="shared" si="29"/>
        <v>616.4B.ΕΚΤ.Λ</v>
      </c>
      <c r="B61" s="1" t="s">
        <v>140</v>
      </c>
      <c r="C61" s="2" t="s">
        <v>141</v>
      </c>
      <c r="D61" s="12" t="s">
        <v>199</v>
      </c>
      <c r="E61" s="13" t="s">
        <v>200</v>
      </c>
      <c r="F61" s="12" t="s">
        <v>19</v>
      </c>
      <c r="G61" s="12" t="s">
        <v>189</v>
      </c>
      <c r="H61" s="13" t="s">
        <v>190</v>
      </c>
      <c r="I61" s="12" t="s">
        <v>161</v>
      </c>
      <c r="J61" s="13" t="s">
        <v>26</v>
      </c>
      <c r="K61" s="12" t="s">
        <v>191</v>
      </c>
      <c r="L61" s="13" t="s">
        <v>192</v>
      </c>
      <c r="M61" s="14">
        <v>1870000</v>
      </c>
      <c r="N61" s="14">
        <v>330000.00354729628</v>
      </c>
      <c r="O61" s="15">
        <v>2200000.0035472964</v>
      </c>
      <c r="P61" s="17">
        <v>0</v>
      </c>
      <c r="Q61" s="16">
        <f t="shared" si="30"/>
        <v>0</v>
      </c>
      <c r="R61" s="16">
        <f t="shared" si="31"/>
        <v>0</v>
      </c>
      <c r="S61" s="3">
        <f t="shared" si="32"/>
        <v>1870000</v>
      </c>
      <c r="T61" s="3">
        <f t="shared" si="33"/>
        <v>330000.00354729628</v>
      </c>
      <c r="U61" s="3">
        <f t="shared" si="34"/>
        <v>2200000.0035472964</v>
      </c>
      <c r="V61">
        <f>INDEX(ΠΡΟΤΕΡΑΙΟΤΗΤΕΣ!I:I,MATCH('ΠΕΔΙΑ ΠΑΡΕΜΒΑΣΗΣ'!A61,ΠΡΟΤΕΡΑΙΟΤΗΤΕΣ!A:A,0))</f>
        <v>85</v>
      </c>
    </row>
    <row r="62" spans="1:22" x14ac:dyDescent="0.25">
      <c r="A62" s="18" t="str">
        <f t="shared" si="29"/>
        <v>616.4B.ΕΚΤ.Λ</v>
      </c>
      <c r="B62" s="1" t="s">
        <v>140</v>
      </c>
      <c r="C62" s="2" t="s">
        <v>141</v>
      </c>
      <c r="D62" s="12" t="s">
        <v>199</v>
      </c>
      <c r="E62" s="13" t="s">
        <v>200</v>
      </c>
      <c r="F62" s="12" t="s">
        <v>19</v>
      </c>
      <c r="G62" s="12" t="s">
        <v>189</v>
      </c>
      <c r="H62" s="13" t="s">
        <v>190</v>
      </c>
      <c r="I62" s="12" t="s">
        <v>161</v>
      </c>
      <c r="J62" s="13" t="s">
        <v>26</v>
      </c>
      <c r="K62" s="12" t="s">
        <v>197</v>
      </c>
      <c r="L62" s="13" t="s">
        <v>198</v>
      </c>
      <c r="M62" s="14">
        <v>58796</v>
      </c>
      <c r="N62" s="14">
        <v>10375.764817415418</v>
      </c>
      <c r="O62" s="15">
        <v>69171.764817415416</v>
      </c>
      <c r="P62" s="17">
        <v>0</v>
      </c>
      <c r="Q62" s="16">
        <f t="shared" si="30"/>
        <v>0</v>
      </c>
      <c r="R62" s="16">
        <f t="shared" si="31"/>
        <v>0</v>
      </c>
      <c r="S62" s="3">
        <f t="shared" si="32"/>
        <v>58796</v>
      </c>
      <c r="T62" s="3">
        <f t="shared" si="33"/>
        <v>10375.764817415418</v>
      </c>
      <c r="U62" s="3">
        <f t="shared" si="34"/>
        <v>69171.764817415416</v>
      </c>
      <c r="V62">
        <f>INDEX(ΠΡΟΤΕΡΑΙΟΤΗΤΕΣ!I:I,MATCH('ΠΕΔΙΑ ΠΑΡΕΜΒΑΣΗΣ'!A62,ΠΡΟΤΕΡΑΙΟΤΗΤΕΣ!A:A,0))</f>
        <v>85</v>
      </c>
    </row>
    <row r="63" spans="1:22" x14ac:dyDescent="0.25">
      <c r="A63" s="18" t="str">
        <f t="shared" si="29"/>
        <v>616.4B.ΕΚΤ.Λ</v>
      </c>
      <c r="B63" s="1" t="s">
        <v>140</v>
      </c>
      <c r="C63" s="2" t="s">
        <v>141</v>
      </c>
      <c r="D63" s="12" t="s">
        <v>199</v>
      </c>
      <c r="E63" s="13" t="s">
        <v>200</v>
      </c>
      <c r="F63" s="12" t="s">
        <v>19</v>
      </c>
      <c r="G63" s="12" t="s">
        <v>167</v>
      </c>
      <c r="H63" s="13" t="s">
        <v>168</v>
      </c>
      <c r="I63" s="12" t="s">
        <v>161</v>
      </c>
      <c r="J63" s="13" t="s">
        <v>26</v>
      </c>
      <c r="K63" s="12" t="s">
        <v>177</v>
      </c>
      <c r="L63" s="13" t="s">
        <v>178</v>
      </c>
      <c r="M63" s="14">
        <v>544000</v>
      </c>
      <c r="N63" s="14">
        <v>96000.001031940745</v>
      </c>
      <c r="O63" s="15">
        <v>640000.00103194069</v>
      </c>
      <c r="P63" s="17">
        <v>0</v>
      </c>
      <c r="Q63" s="16">
        <f t="shared" si="30"/>
        <v>0</v>
      </c>
      <c r="R63" s="16">
        <f t="shared" si="31"/>
        <v>0</v>
      </c>
      <c r="S63" s="3">
        <f t="shared" si="32"/>
        <v>544000</v>
      </c>
      <c r="T63" s="3">
        <f t="shared" si="33"/>
        <v>96000.001031940745</v>
      </c>
      <c r="U63" s="3">
        <f t="shared" si="34"/>
        <v>640000.00103194069</v>
      </c>
      <c r="V63">
        <f>INDEX(ΠΡΟΤΕΡΑΙΟΤΗΤΕΣ!I:I,MATCH('ΠΕΔΙΑ ΠΑΡΕΜΒΑΣΗΣ'!A63,ΠΡΟΤΕΡΑΙΟΤΗΤΕΣ!A:A,0))</f>
        <v>85</v>
      </c>
    </row>
    <row r="64" spans="1:22" x14ac:dyDescent="0.25">
      <c r="A64" s="18" t="str">
        <f t="shared" si="29"/>
        <v>616.4B.ΕΚΤ.Λ</v>
      </c>
      <c r="B64" s="1" t="s">
        <v>140</v>
      </c>
      <c r="C64" s="2" t="s">
        <v>141</v>
      </c>
      <c r="D64" s="12" t="s">
        <v>199</v>
      </c>
      <c r="E64" s="13" t="s">
        <v>200</v>
      </c>
      <c r="F64" s="12" t="s">
        <v>19</v>
      </c>
      <c r="G64" s="12" t="s">
        <v>169</v>
      </c>
      <c r="H64" s="13" t="s">
        <v>170</v>
      </c>
      <c r="I64" s="12" t="s">
        <v>161</v>
      </c>
      <c r="J64" s="13" t="s">
        <v>26</v>
      </c>
      <c r="K64" s="12" t="s">
        <v>155</v>
      </c>
      <c r="L64" s="13" t="s">
        <v>156</v>
      </c>
      <c r="M64" s="14">
        <v>10540000</v>
      </c>
      <c r="N64" s="14">
        <v>1860000.0199938519</v>
      </c>
      <c r="O64" s="15">
        <v>12400000.019993851</v>
      </c>
      <c r="P64" s="17">
        <v>-1615000</v>
      </c>
      <c r="Q64" s="16">
        <f t="shared" si="30"/>
        <v>-285000</v>
      </c>
      <c r="R64" s="16">
        <f t="shared" si="31"/>
        <v>-1900000</v>
      </c>
      <c r="S64" s="3">
        <f t="shared" si="32"/>
        <v>8925000</v>
      </c>
      <c r="T64" s="3">
        <f t="shared" si="33"/>
        <v>1575000.0199938519</v>
      </c>
      <c r="U64" s="3">
        <f t="shared" si="34"/>
        <v>10500000.019993851</v>
      </c>
      <c r="V64">
        <f>INDEX(ΠΡΟΤΕΡΑΙΟΤΗΤΕΣ!I:I,MATCH('ΠΕΔΙΑ ΠΑΡΕΜΒΑΣΗΣ'!A64,ΠΡΟΤΕΡΑΙΟΤΗΤΕΣ!A:A,0))</f>
        <v>85</v>
      </c>
    </row>
    <row r="65" spans="1:22" x14ac:dyDescent="0.25">
      <c r="A65" s="18" t="str">
        <f t="shared" si="29"/>
        <v>616.4B.ΕΚΤ.Λ</v>
      </c>
      <c r="B65" s="1" t="s">
        <v>140</v>
      </c>
      <c r="C65" s="2" t="s">
        <v>141</v>
      </c>
      <c r="D65" s="12" t="s">
        <v>199</v>
      </c>
      <c r="E65" s="13" t="s">
        <v>200</v>
      </c>
      <c r="F65" s="12" t="s">
        <v>19</v>
      </c>
      <c r="G65" s="12" t="s">
        <v>169</v>
      </c>
      <c r="H65" s="13" t="s">
        <v>170</v>
      </c>
      <c r="I65" s="12" t="s">
        <v>161</v>
      </c>
      <c r="J65" s="13" t="s">
        <v>26</v>
      </c>
      <c r="K65" s="12" t="s">
        <v>193</v>
      </c>
      <c r="L65" s="13" t="s">
        <v>194</v>
      </c>
      <c r="M65" s="14">
        <v>6725994</v>
      </c>
      <c r="N65" s="14">
        <v>1186940.1304059324</v>
      </c>
      <c r="O65" s="15">
        <v>7912934.1304059327</v>
      </c>
      <c r="P65" s="17">
        <v>-3325994</v>
      </c>
      <c r="Q65" s="16">
        <f t="shared" si="30"/>
        <v>-586940</v>
      </c>
      <c r="R65" s="16">
        <f t="shared" si="31"/>
        <v>-3912934</v>
      </c>
      <c r="S65" s="3">
        <f t="shared" si="32"/>
        <v>3400000</v>
      </c>
      <c r="T65" s="3">
        <f t="shared" si="33"/>
        <v>600000.13040593243</v>
      </c>
      <c r="U65" s="3">
        <f t="shared" si="34"/>
        <v>4000000.1304059327</v>
      </c>
      <c r="V65">
        <f>INDEX(ΠΡΟΤΕΡΑΙΟΤΗΤΕΣ!I:I,MATCH('ΠΕΔΙΑ ΠΑΡΕΜΒΑΣΗΣ'!A65,ΠΡΟΤΕΡΑΙΟΤΗΤΕΣ!A:A,0))</f>
        <v>85</v>
      </c>
    </row>
    <row r="66" spans="1:22" x14ac:dyDescent="0.25">
      <c r="A66" s="18" t="str">
        <f t="shared" si="29"/>
        <v>616.4B.ΕΚΤ.Λ</v>
      </c>
      <c r="B66" s="1" t="s">
        <v>140</v>
      </c>
      <c r="C66" s="2" t="s">
        <v>141</v>
      </c>
      <c r="D66" s="12" t="s">
        <v>199</v>
      </c>
      <c r="E66" s="13" t="s">
        <v>200</v>
      </c>
      <c r="F66" s="12" t="s">
        <v>19</v>
      </c>
      <c r="G66" s="12" t="s">
        <v>169</v>
      </c>
      <c r="H66" s="13" t="s">
        <v>170</v>
      </c>
      <c r="I66" s="12" t="s">
        <v>161</v>
      </c>
      <c r="J66" s="13" t="s">
        <v>26</v>
      </c>
      <c r="K66" s="12" t="s">
        <v>153</v>
      </c>
      <c r="L66" s="13" t="s">
        <v>154</v>
      </c>
      <c r="M66" s="14">
        <v>5525000</v>
      </c>
      <c r="N66" s="14">
        <v>975000.01048064814</v>
      </c>
      <c r="O66" s="15">
        <v>6500000.0104806479</v>
      </c>
      <c r="P66" s="17">
        <v>-765173</v>
      </c>
      <c r="Q66" s="16">
        <f>ROUND(P66/V66%-P66,0)+1</f>
        <v>-135030</v>
      </c>
      <c r="R66" s="16">
        <f t="shared" si="31"/>
        <v>-900203</v>
      </c>
      <c r="S66" s="3">
        <f t="shared" si="32"/>
        <v>4759827</v>
      </c>
      <c r="T66" s="3">
        <f t="shared" si="33"/>
        <v>839970.01048064814</v>
      </c>
      <c r="U66" s="3">
        <f t="shared" si="34"/>
        <v>5599797.0104806479</v>
      </c>
      <c r="V66">
        <f>INDEX(ΠΡΟΤΕΡΑΙΟΤΗΤΕΣ!I:I,MATCH('ΠΕΔΙΑ ΠΑΡΕΜΒΑΣΗΣ'!A66,ΠΡΟΤΕΡΑΙΟΤΗΤΕΣ!A:A,0))</f>
        <v>85</v>
      </c>
    </row>
    <row r="67" spans="1:22" x14ac:dyDescent="0.25">
      <c r="A67" s="18" t="str">
        <f t="shared" si="29"/>
        <v>616.4B.ΕΚΤ.Λ</v>
      </c>
      <c r="B67" s="1" t="s">
        <v>140</v>
      </c>
      <c r="C67" s="2" t="s">
        <v>141</v>
      </c>
      <c r="D67" s="12" t="s">
        <v>199</v>
      </c>
      <c r="E67" s="13" t="s">
        <v>200</v>
      </c>
      <c r="F67" s="12" t="s">
        <v>19</v>
      </c>
      <c r="G67" s="12" t="s">
        <v>169</v>
      </c>
      <c r="H67" s="13" t="s">
        <v>170</v>
      </c>
      <c r="I67" s="12" t="s">
        <v>161</v>
      </c>
      <c r="J67" s="13" t="s">
        <v>26</v>
      </c>
      <c r="K67" s="12" t="s">
        <v>195</v>
      </c>
      <c r="L67" s="13" t="s">
        <v>196</v>
      </c>
      <c r="M67" s="14">
        <v>1768000</v>
      </c>
      <c r="N67" s="14">
        <v>312000.00335380743</v>
      </c>
      <c r="O67" s="15">
        <v>2080000.0033538074</v>
      </c>
      <c r="P67" s="17">
        <v>3028667</v>
      </c>
      <c r="Q67" s="16">
        <f>ROUND(P67/V67%-P67,0)-1</f>
        <v>534470</v>
      </c>
      <c r="R67" s="16">
        <f t="shared" si="31"/>
        <v>3563137</v>
      </c>
      <c r="S67" s="3">
        <f t="shared" si="32"/>
        <v>4796667</v>
      </c>
      <c r="T67" s="3">
        <f t="shared" si="33"/>
        <v>846470.00335380738</v>
      </c>
      <c r="U67" s="3">
        <f t="shared" si="34"/>
        <v>5643137.0033538071</v>
      </c>
      <c r="V67">
        <f>INDEX(ΠΡΟΤΕΡΑΙΟΤΗΤΕΣ!I:I,MATCH('ΠΕΔΙΑ ΠΑΡΕΜΒΑΣΗΣ'!A67,ΠΡΟΤΕΡΑΙΟΤΗΤΕΣ!A:A,0))</f>
        <v>85</v>
      </c>
    </row>
    <row r="68" spans="1:22" x14ac:dyDescent="0.25">
      <c r="A68" s="18" t="str">
        <f t="shared" si="29"/>
        <v>616.4B.ΕΚΤ.Λ</v>
      </c>
      <c r="B68" s="1" t="s">
        <v>140</v>
      </c>
      <c r="C68" s="2" t="s">
        <v>141</v>
      </c>
      <c r="D68" s="12" t="s">
        <v>199</v>
      </c>
      <c r="E68" s="13" t="s">
        <v>200</v>
      </c>
      <c r="F68" s="12" t="s">
        <v>19</v>
      </c>
      <c r="G68" s="12" t="s">
        <v>169</v>
      </c>
      <c r="H68" s="13" t="s">
        <v>170</v>
      </c>
      <c r="I68" s="12" t="s">
        <v>161</v>
      </c>
      <c r="J68" s="13" t="s">
        <v>26</v>
      </c>
      <c r="K68" s="12" t="s">
        <v>173</v>
      </c>
      <c r="L68" s="13" t="s">
        <v>174</v>
      </c>
      <c r="M68" s="14">
        <v>1232500</v>
      </c>
      <c r="N68" s="14">
        <v>217500.00233799074</v>
      </c>
      <c r="O68" s="15">
        <v>1450000.0023379908</v>
      </c>
      <c r="P68" s="17">
        <v>-1232500</v>
      </c>
      <c r="Q68" s="16">
        <f t="shared" si="30"/>
        <v>-217500</v>
      </c>
      <c r="R68" s="16">
        <f t="shared" si="31"/>
        <v>-1450000</v>
      </c>
      <c r="S68" s="3">
        <f t="shared" si="32"/>
        <v>0</v>
      </c>
      <c r="T68" s="3">
        <f t="shared" si="33"/>
        <v>2.3379907361231744E-3</v>
      </c>
      <c r="U68" s="3">
        <f t="shared" si="34"/>
        <v>2.3379907943308353E-3</v>
      </c>
      <c r="V68">
        <f>INDEX(ΠΡΟΤΕΡΑΙΟΤΗΤΕΣ!I:I,MATCH('ΠΕΔΙΑ ΠΑΡΕΜΒΑΣΗΣ'!A68,ΠΡΟΤΕΡΑΙΟΤΗΤΕΣ!A:A,0))</f>
        <v>85</v>
      </c>
    </row>
    <row r="69" spans="1:22" x14ac:dyDescent="0.25">
      <c r="A69" s="18" t="str">
        <f t="shared" si="29"/>
        <v>616.4B.ΕΚΤ.Λ</v>
      </c>
      <c r="B69" s="1" t="s">
        <v>140</v>
      </c>
      <c r="C69" s="2" t="s">
        <v>141</v>
      </c>
      <c r="D69" s="12" t="s">
        <v>199</v>
      </c>
      <c r="E69" s="13" t="s">
        <v>200</v>
      </c>
      <c r="F69" s="12" t="s">
        <v>19</v>
      </c>
      <c r="G69" s="12" t="s">
        <v>183</v>
      </c>
      <c r="H69" s="13" t="s">
        <v>184</v>
      </c>
      <c r="I69" s="12" t="s">
        <v>161</v>
      </c>
      <c r="J69" s="13" t="s">
        <v>26</v>
      </c>
      <c r="K69" s="12" t="s">
        <v>185</v>
      </c>
      <c r="L69" s="13" t="s">
        <v>186</v>
      </c>
      <c r="M69" s="14">
        <v>3145000</v>
      </c>
      <c r="N69" s="14">
        <v>555000.00596590748</v>
      </c>
      <c r="O69" s="15">
        <v>3700000.0059659076</v>
      </c>
      <c r="P69" s="17">
        <v>0</v>
      </c>
      <c r="Q69" s="16">
        <f t="shared" si="30"/>
        <v>0</v>
      </c>
      <c r="R69" s="16">
        <f t="shared" si="31"/>
        <v>0</v>
      </c>
      <c r="S69" s="3">
        <f t="shared" si="32"/>
        <v>3145000</v>
      </c>
      <c r="T69" s="3">
        <f t="shared" si="33"/>
        <v>555000.00596590748</v>
      </c>
      <c r="U69" s="3">
        <f t="shared" si="34"/>
        <v>3700000.0059659076</v>
      </c>
      <c r="V69">
        <f>INDEX(ΠΡΟΤΕΡΑΙΟΤΗΤΕΣ!I:I,MATCH('ΠΕΔΙΑ ΠΑΡΕΜΒΑΣΗΣ'!A69,ΠΡΟΤΕΡΑΙΟΤΗΤΕΣ!A:A,0))</f>
        <v>85</v>
      </c>
    </row>
    <row r="70" spans="1:22" x14ac:dyDescent="0.25">
      <c r="A70" s="18" t="str">
        <f t="shared" si="29"/>
        <v>616.6.ΕΚΤ.Λ</v>
      </c>
      <c r="B70" s="1" t="s">
        <v>140</v>
      </c>
      <c r="C70" s="2" t="s">
        <v>141</v>
      </c>
      <c r="D70" s="12" t="s">
        <v>21</v>
      </c>
      <c r="E70" s="13" t="s">
        <v>162</v>
      </c>
      <c r="F70" s="12" t="s">
        <v>23</v>
      </c>
      <c r="G70" s="12" t="s">
        <v>48</v>
      </c>
      <c r="H70" s="13" t="s">
        <v>49</v>
      </c>
      <c r="I70" s="12" t="s">
        <v>161</v>
      </c>
      <c r="J70" s="13" t="s">
        <v>26</v>
      </c>
      <c r="K70" s="12" t="s">
        <v>50</v>
      </c>
      <c r="L70" s="13" t="s">
        <v>51</v>
      </c>
      <c r="M70" s="14">
        <v>170000</v>
      </c>
      <c r="N70" s="14">
        <v>30000.1066857685</v>
      </c>
      <c r="O70" s="15">
        <v>200000.10668576849</v>
      </c>
      <c r="P70" s="17">
        <v>0</v>
      </c>
      <c r="Q70" s="16">
        <f t="shared" si="30"/>
        <v>0</v>
      </c>
      <c r="R70" s="16">
        <f t="shared" si="31"/>
        <v>0</v>
      </c>
      <c r="S70" s="3">
        <f t="shared" si="32"/>
        <v>170000</v>
      </c>
      <c r="T70" s="3">
        <f t="shared" si="33"/>
        <v>30000.1066857685</v>
      </c>
      <c r="U70" s="3">
        <f t="shared" si="34"/>
        <v>200000.10668576849</v>
      </c>
      <c r="V70">
        <f>INDEX(ΠΡΟΤΕΡΑΙΟΤΗΤΕΣ!I:I,MATCH('ΠΕΔΙΑ ΠΑΡΕΜΒΑΣΗΣ'!A70,ΠΡΟΤΕΡΑΙΟΤΗΤΕΣ!A:A,0))</f>
        <v>85</v>
      </c>
    </row>
    <row r="71" spans="1:22" x14ac:dyDescent="0.25">
      <c r="A71" s="18" t="str">
        <f t="shared" si="29"/>
        <v>616.6.ΕΚΤ.Λ</v>
      </c>
      <c r="B71" s="1" t="s">
        <v>140</v>
      </c>
      <c r="C71" s="2" t="s">
        <v>141</v>
      </c>
      <c r="D71" s="12" t="s">
        <v>21</v>
      </c>
      <c r="E71" s="13" t="s">
        <v>162</v>
      </c>
      <c r="F71" s="12" t="s">
        <v>23</v>
      </c>
      <c r="G71" s="12" t="s">
        <v>48</v>
      </c>
      <c r="H71" s="13" t="s">
        <v>49</v>
      </c>
      <c r="I71" s="12" t="s">
        <v>161</v>
      </c>
      <c r="J71" s="13" t="s">
        <v>26</v>
      </c>
      <c r="K71" s="12" t="s">
        <v>52</v>
      </c>
      <c r="L71" s="13" t="s">
        <v>53</v>
      </c>
      <c r="M71" s="14">
        <v>377265</v>
      </c>
      <c r="N71" s="14">
        <v>66576.413228273246</v>
      </c>
      <c r="O71" s="15">
        <v>443841.41322827328</v>
      </c>
      <c r="P71" s="17">
        <v>0</v>
      </c>
      <c r="Q71" s="16">
        <f t="shared" si="30"/>
        <v>0</v>
      </c>
      <c r="R71" s="16">
        <f t="shared" si="31"/>
        <v>0</v>
      </c>
      <c r="S71" s="3">
        <f t="shared" si="32"/>
        <v>377265</v>
      </c>
      <c r="T71" s="3">
        <f t="shared" si="33"/>
        <v>66576.413228273246</v>
      </c>
      <c r="U71" s="3">
        <f t="shared" si="34"/>
        <v>443841.41322827328</v>
      </c>
      <c r="V71">
        <f>INDEX(ΠΡΟΤΕΡΑΙΟΤΗΤΕΣ!I:I,MATCH('ΠΕΔΙΑ ΠΑΡΕΜΒΑΣΗΣ'!A71,ΠΡΟΤΕΡΑΙΟΤΗΤΕΣ!A:A,0))</f>
        <v>85</v>
      </c>
    </row>
    <row r="72" spans="1:22" x14ac:dyDescent="0.25">
      <c r="A72" s="18" t="str">
        <f t="shared" si="29"/>
        <v>616.6.ΕΚΤ.Λ</v>
      </c>
      <c r="B72" s="1" t="s">
        <v>140</v>
      </c>
      <c r="C72" s="2" t="s">
        <v>141</v>
      </c>
      <c r="D72" s="12" t="s">
        <v>21</v>
      </c>
      <c r="E72" s="13" t="s">
        <v>162</v>
      </c>
      <c r="F72" s="12" t="s">
        <v>23</v>
      </c>
      <c r="G72" s="12" t="s">
        <v>48</v>
      </c>
      <c r="H72" s="13" t="s">
        <v>49</v>
      </c>
      <c r="I72" s="12" t="s">
        <v>161</v>
      </c>
      <c r="J72" s="13" t="s">
        <v>26</v>
      </c>
      <c r="K72" s="12" t="s">
        <v>54</v>
      </c>
      <c r="L72" s="13" t="s">
        <v>55</v>
      </c>
      <c r="M72" s="14">
        <v>425000</v>
      </c>
      <c r="N72" s="14">
        <v>75000.266714421246</v>
      </c>
      <c r="O72" s="15">
        <v>500000.26671442128</v>
      </c>
      <c r="P72" s="17">
        <v>0</v>
      </c>
      <c r="Q72" s="16">
        <f t="shared" si="30"/>
        <v>0</v>
      </c>
      <c r="R72" s="16">
        <f t="shared" si="31"/>
        <v>0</v>
      </c>
      <c r="S72" s="3">
        <f t="shared" si="32"/>
        <v>425000</v>
      </c>
      <c r="T72" s="3">
        <f t="shared" si="33"/>
        <v>75000.266714421246</v>
      </c>
      <c r="U72" s="3">
        <f t="shared" si="34"/>
        <v>500000.26671442128</v>
      </c>
      <c r="V72">
        <f>INDEX(ΠΡΟΤΕΡΑΙΟΤΗΤΕΣ!I:I,MATCH('ΠΕΔΙΑ ΠΑΡΕΜΒΑΣΗΣ'!A72,ΠΡΟΤΕΡΑΙΟΤΗΤΕΣ!A:A,0))</f>
        <v>85</v>
      </c>
    </row>
    <row r="73" spans="1:22" x14ac:dyDescent="0.25">
      <c r="A73" s="18" t="str">
        <f t="shared" si="29"/>
        <v>616.6.ΕΚΤ.Λ</v>
      </c>
      <c r="B73" s="1" t="s">
        <v>140</v>
      </c>
      <c r="C73" s="2" t="s">
        <v>141</v>
      </c>
      <c r="D73" s="12" t="s">
        <v>21</v>
      </c>
      <c r="E73" s="13" t="s">
        <v>162</v>
      </c>
      <c r="F73" s="12" t="s">
        <v>23</v>
      </c>
      <c r="G73" s="12" t="s">
        <v>48</v>
      </c>
      <c r="H73" s="13" t="s">
        <v>49</v>
      </c>
      <c r="I73" s="12" t="s">
        <v>161</v>
      </c>
      <c r="J73" s="13" t="s">
        <v>26</v>
      </c>
      <c r="K73" s="12" t="s">
        <v>56</v>
      </c>
      <c r="L73" s="13" t="s">
        <v>57</v>
      </c>
      <c r="M73" s="14">
        <v>340000</v>
      </c>
      <c r="N73" s="14">
        <v>60000.213371537</v>
      </c>
      <c r="O73" s="15">
        <v>400000.21337153699</v>
      </c>
      <c r="P73" s="17">
        <v>0</v>
      </c>
      <c r="Q73" s="16">
        <f t="shared" si="30"/>
        <v>0</v>
      </c>
      <c r="R73" s="16">
        <f t="shared" si="31"/>
        <v>0</v>
      </c>
      <c r="S73" s="3">
        <f t="shared" si="32"/>
        <v>340000</v>
      </c>
      <c r="T73" s="3">
        <f t="shared" si="33"/>
        <v>60000.213371537</v>
      </c>
      <c r="U73" s="3">
        <f t="shared" si="34"/>
        <v>400000.21337153699</v>
      </c>
      <c r="V73">
        <f>INDEX(ΠΡΟΤΕΡΑΙΟΤΗΤΕΣ!I:I,MATCH('ΠΕΔΙΑ ΠΑΡΕΜΒΑΣΗΣ'!A73,ΠΡΟΤΕΡΑΙΟΤΗΤΕΣ!A:A,0))</f>
        <v>85</v>
      </c>
    </row>
  </sheetData>
  <autoFilter ref="A4:U73" xr:uid="{5A75D5F5-4808-475B-8F55-7D4AC17B02DA}"/>
  <mergeCells count="3">
    <mergeCell ref="C1:T1"/>
    <mergeCell ref="P3:R3"/>
    <mergeCell ref="S3:U3"/>
  </mergeCells>
  <phoneticPr fontId="13"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D9186-986C-48D3-AD71-C911232BA4B5}">
  <dimension ref="A1:U24"/>
  <sheetViews>
    <sheetView showGridLines="0" topLeftCell="C1" workbookViewId="0">
      <pane ySplit="4" topLeftCell="A5" activePane="bottomLeft" state="frozen"/>
      <selection activeCell="B1" sqref="B1"/>
      <selection pane="bottomLeft" activeCell="T12" sqref="T12"/>
    </sheetView>
  </sheetViews>
  <sheetFormatPr defaultRowHeight="15" x14ac:dyDescent="0.25"/>
  <cols>
    <col min="1" max="1" width="8.42578125" style="5" hidden="1" customWidth="1"/>
    <col min="2" max="2" width="6.85546875" style="5" customWidth="1"/>
    <col min="3" max="3" width="14.140625" style="5" customWidth="1"/>
    <col min="4" max="4" width="10.5703125" style="5" customWidth="1"/>
    <col min="5" max="5" width="27.5703125" style="5" hidden="1" customWidth="1"/>
    <col min="6" max="6" width="12.5703125" style="5" customWidth="1"/>
    <col min="7" max="7" width="17" style="5" hidden="1" customWidth="1"/>
    <col min="8" max="19" width="15.7109375" style="5" customWidth="1"/>
    <col min="20" max="21" width="15.7109375" customWidth="1"/>
    <col min="22" max="16384" width="9.140625" style="5"/>
  </cols>
  <sheetData>
    <row r="1" spans="1:21" ht="18.75" x14ac:dyDescent="0.3">
      <c r="B1" s="51" t="s">
        <v>225</v>
      </c>
      <c r="C1" s="51"/>
      <c r="D1" s="51"/>
      <c r="E1" s="51"/>
      <c r="F1" s="51"/>
      <c r="G1" s="51"/>
      <c r="H1" s="51"/>
      <c r="I1" s="51"/>
      <c r="J1" s="52"/>
      <c r="K1" s="51"/>
      <c r="L1" s="51"/>
      <c r="M1" s="51"/>
      <c r="N1" s="51"/>
      <c r="O1" s="51"/>
      <c r="P1" s="51"/>
      <c r="Q1" s="51"/>
      <c r="R1" s="51"/>
      <c r="S1" s="51"/>
    </row>
    <row r="2" spans="1:21" ht="15" customHeight="1" x14ac:dyDescent="0.25">
      <c r="B2" s="22"/>
      <c r="C2" s="22"/>
      <c r="D2" s="22"/>
      <c r="E2" s="22"/>
      <c r="F2" s="22"/>
      <c r="G2" s="22"/>
      <c r="H2" s="22"/>
      <c r="I2" s="22"/>
      <c r="J2" s="22"/>
      <c r="K2" s="22"/>
      <c r="L2" s="22"/>
      <c r="M2" s="22"/>
      <c r="N2" s="22"/>
      <c r="O2" s="22"/>
      <c r="P2" s="22"/>
      <c r="Q2" s="63" t="s">
        <v>211</v>
      </c>
      <c r="R2" s="64"/>
      <c r="S2" s="64"/>
      <c r="T2" s="64"/>
      <c r="U2" s="65"/>
    </row>
    <row r="3" spans="1:21" ht="15" customHeight="1" x14ac:dyDescent="0.25">
      <c r="B3" s="22" t="s">
        <v>0</v>
      </c>
      <c r="C3" s="22"/>
      <c r="D3" s="22"/>
      <c r="E3" s="22"/>
      <c r="F3" s="22"/>
      <c r="G3" s="22"/>
      <c r="H3" s="22"/>
      <c r="I3" s="22"/>
      <c r="J3" s="22"/>
      <c r="K3" s="60" t="s">
        <v>13</v>
      </c>
      <c r="L3" s="61"/>
      <c r="M3" s="62"/>
      <c r="N3" s="54" t="s">
        <v>217</v>
      </c>
      <c r="O3" s="55"/>
      <c r="P3" s="56"/>
      <c r="Q3" s="57" t="s">
        <v>13</v>
      </c>
      <c r="R3" s="58"/>
      <c r="S3" s="59"/>
      <c r="T3" s="25"/>
      <c r="U3" s="26"/>
    </row>
    <row r="4" spans="1:21" ht="36" x14ac:dyDescent="0.25">
      <c r="B4" s="23" t="s">
        <v>227</v>
      </c>
      <c r="C4" s="23" t="s">
        <v>222</v>
      </c>
      <c r="D4" s="23" t="s">
        <v>228</v>
      </c>
      <c r="E4" s="23" t="s">
        <v>4</v>
      </c>
      <c r="F4" s="23" t="s">
        <v>229</v>
      </c>
      <c r="G4" s="23" t="s">
        <v>9</v>
      </c>
      <c r="H4" s="23" t="s">
        <v>221</v>
      </c>
      <c r="I4" s="23" t="s">
        <v>220</v>
      </c>
      <c r="J4" s="23" t="s">
        <v>219</v>
      </c>
      <c r="K4" s="38" t="s">
        <v>216</v>
      </c>
      <c r="L4" s="38" t="s">
        <v>214</v>
      </c>
      <c r="M4" s="38" t="s">
        <v>215</v>
      </c>
      <c r="N4" s="7" t="s">
        <v>216</v>
      </c>
      <c r="O4" s="29" t="s">
        <v>214</v>
      </c>
      <c r="P4" s="7" t="s">
        <v>218</v>
      </c>
      <c r="Q4" s="24" t="s">
        <v>216</v>
      </c>
      <c r="R4" s="24" t="s">
        <v>214</v>
      </c>
      <c r="S4" s="24" t="s">
        <v>215</v>
      </c>
      <c r="T4" s="24" t="s">
        <v>219</v>
      </c>
      <c r="U4" s="24" t="s">
        <v>221</v>
      </c>
    </row>
    <row r="5" spans="1:21" x14ac:dyDescent="0.25">
      <c r="A5" s="5" t="str">
        <f t="shared" ref="A5:A15" si="0">+B5&amp;"."&amp;D5&amp;"."&amp;LEFT(F5,3)&amp;"."&amp;LEFT(G5,1)</f>
        <v>616.1.ΕΤΠ.Λ</v>
      </c>
      <c r="B5" s="31" t="s">
        <v>140</v>
      </c>
      <c r="C5" s="32" t="s">
        <v>141</v>
      </c>
      <c r="D5" s="31" t="s">
        <v>16</v>
      </c>
      <c r="E5" s="32" t="s">
        <v>142</v>
      </c>
      <c r="F5" s="32" t="s">
        <v>25</v>
      </c>
      <c r="G5" s="32" t="s">
        <v>26</v>
      </c>
      <c r="H5" s="33">
        <v>31520680</v>
      </c>
      <c r="I5" s="37">
        <v>85</v>
      </c>
      <c r="J5" s="33">
        <v>4728102</v>
      </c>
      <c r="K5" s="33">
        <v>22721262</v>
      </c>
      <c r="L5" s="33">
        <v>4071316</v>
      </c>
      <c r="M5" s="33">
        <v>26792578</v>
      </c>
      <c r="N5" s="33">
        <f t="shared" ref="N5:N15" si="1">+P5-O5</f>
        <v>0</v>
      </c>
      <c r="O5" s="34">
        <v>-1687548</v>
      </c>
      <c r="P5" s="33">
        <f>SUMIF('ΠΕΔΙΑ ΠΑΡΕΜΒΑΣΗΣ'!A:A,ΠΡΟΤΕΡΑΙΟΤΗΤΕΣ!A5,'ΠΕΔΙΑ ΠΑΡΕΜΒΑΣΗΣ'!P:P)</f>
        <v>-1687548</v>
      </c>
      <c r="Q5" s="33">
        <f t="shared" ref="Q5:Q15" si="2">+K5+N5</f>
        <v>22721262</v>
      </c>
      <c r="R5" s="33">
        <f t="shared" ref="R5:R15" si="3">+L5+O5</f>
        <v>2383768</v>
      </c>
      <c r="S5" s="33">
        <f t="shared" ref="S5:S15" si="4">+Q5+R5</f>
        <v>25105030</v>
      </c>
      <c r="T5" s="33">
        <f t="shared" ref="T5:T15" si="5">ROUND(S5/I5%-S5,0)</f>
        <v>4430299</v>
      </c>
      <c r="U5" s="33">
        <f t="shared" ref="U5:U15" si="6">+S5+T5</f>
        <v>29535329</v>
      </c>
    </row>
    <row r="6" spans="1:21" x14ac:dyDescent="0.25">
      <c r="A6" s="5" t="str">
        <f t="shared" si="0"/>
        <v>616.2.ΕΤΠ.Λ</v>
      </c>
      <c r="B6" s="31" t="s">
        <v>140</v>
      </c>
      <c r="C6" s="32" t="s">
        <v>141</v>
      </c>
      <c r="D6" s="31" t="s">
        <v>17</v>
      </c>
      <c r="E6" s="32" t="s">
        <v>143</v>
      </c>
      <c r="F6" s="32" t="s">
        <v>25</v>
      </c>
      <c r="G6" s="32" t="s">
        <v>26</v>
      </c>
      <c r="H6" s="33">
        <v>54058517</v>
      </c>
      <c r="I6" s="37">
        <v>85</v>
      </c>
      <c r="J6" s="33">
        <v>8108778</v>
      </c>
      <c r="K6" s="33">
        <v>38967360</v>
      </c>
      <c r="L6" s="33">
        <v>6982379</v>
      </c>
      <c r="M6" s="33">
        <v>45949739</v>
      </c>
      <c r="N6" s="33">
        <f t="shared" si="1"/>
        <v>0</v>
      </c>
      <c r="O6" s="34">
        <v>-4605000</v>
      </c>
      <c r="P6" s="33">
        <f>SUMIF('ΠΕΔΙΑ ΠΑΡΕΜΒΑΣΗΣ'!A:A,ΠΡΟΤΕΡΑΙΟΤΗΤΕΣ!A6,'ΠΕΔΙΑ ΠΑΡΕΜΒΑΣΗΣ'!P:P)</f>
        <v>-4605000</v>
      </c>
      <c r="Q6" s="33">
        <f t="shared" si="2"/>
        <v>38967360</v>
      </c>
      <c r="R6" s="33">
        <f t="shared" si="3"/>
        <v>2377379</v>
      </c>
      <c r="S6" s="33">
        <f t="shared" si="4"/>
        <v>41344739</v>
      </c>
      <c r="T6" s="50">
        <f>ROUND(S6/I6%-S6,0)+1</f>
        <v>7296131</v>
      </c>
      <c r="U6" s="33">
        <f t="shared" si="6"/>
        <v>48640870</v>
      </c>
    </row>
    <row r="7" spans="1:21" x14ac:dyDescent="0.25">
      <c r="A7" s="5" t="str">
        <f t="shared" si="0"/>
        <v>616.2A.ΕΤΠ.Λ</v>
      </c>
      <c r="B7" s="31" t="s">
        <v>140</v>
      </c>
      <c r="C7" s="32" t="s">
        <v>141</v>
      </c>
      <c r="D7" s="31" t="s">
        <v>144</v>
      </c>
      <c r="E7" s="32" t="s">
        <v>145</v>
      </c>
      <c r="F7" s="32" t="s">
        <v>25</v>
      </c>
      <c r="G7" s="32" t="s">
        <v>26</v>
      </c>
      <c r="H7" s="33">
        <v>4000000</v>
      </c>
      <c r="I7" s="37">
        <v>85</v>
      </c>
      <c r="J7" s="33">
        <v>600000</v>
      </c>
      <c r="K7" s="33">
        <v>2883347</v>
      </c>
      <c r="L7" s="33">
        <v>516653</v>
      </c>
      <c r="M7" s="33">
        <v>3400000</v>
      </c>
      <c r="N7" s="33">
        <f t="shared" si="1"/>
        <v>-2883347</v>
      </c>
      <c r="O7" s="34">
        <f>-L7</f>
        <v>-516653</v>
      </c>
      <c r="P7" s="33">
        <f>SUMIF('ΠΕΔΙΑ ΠΑΡΕΜΒΑΣΗΣ'!A:A,ΠΡΟΤΕΡΑΙΟΤΗΤΕΣ!A7,'ΠΕΔΙΑ ΠΑΡΕΜΒΑΣΗΣ'!P:P)</f>
        <v>-3400000</v>
      </c>
      <c r="Q7" s="33">
        <f t="shared" si="2"/>
        <v>0</v>
      </c>
      <c r="R7" s="33">
        <f t="shared" si="3"/>
        <v>0</v>
      </c>
      <c r="S7" s="33">
        <f t="shared" si="4"/>
        <v>0</v>
      </c>
      <c r="T7" s="33">
        <f t="shared" si="5"/>
        <v>0</v>
      </c>
      <c r="U7" s="33">
        <f t="shared" si="6"/>
        <v>0</v>
      </c>
    </row>
    <row r="8" spans="1:21" x14ac:dyDescent="0.25">
      <c r="A8" s="5" t="str">
        <f t="shared" si="0"/>
        <v>616.2B.ΕΤΠ.Λ</v>
      </c>
      <c r="B8" s="31" t="s">
        <v>140</v>
      </c>
      <c r="C8" s="32" t="s">
        <v>141</v>
      </c>
      <c r="D8" s="41" t="s">
        <v>230</v>
      </c>
      <c r="E8" s="42" t="s">
        <v>231</v>
      </c>
      <c r="F8" s="32" t="s">
        <v>25</v>
      </c>
      <c r="G8" s="32" t="s">
        <v>26</v>
      </c>
      <c r="H8" s="33">
        <v>0</v>
      </c>
      <c r="I8" s="37">
        <v>85</v>
      </c>
      <c r="J8" s="33">
        <v>0</v>
      </c>
      <c r="K8" s="33">
        <v>0</v>
      </c>
      <c r="L8" s="33">
        <v>0</v>
      </c>
      <c r="M8" s="33">
        <v>0</v>
      </c>
      <c r="N8" s="33">
        <f t="shared" ref="N8" si="7">+P8-O8</f>
        <v>2883347</v>
      </c>
      <c r="O8" s="34">
        <f>4605000+516653+2507348+1687548</f>
        <v>9316549</v>
      </c>
      <c r="P8" s="33">
        <f>SUMIF('ΠΕΔΙΑ ΠΑΡΕΜΒΑΣΗΣ'!A:A,ΠΡΟΤΕΡΑΙΟΤΗΤΕΣ!A8,'ΠΕΔΙΑ ΠΑΡΕΜΒΑΣΗΣ'!P:P)</f>
        <v>12199896</v>
      </c>
      <c r="Q8" s="33">
        <f t="shared" ref="Q8" si="8">+K8+N8</f>
        <v>2883347</v>
      </c>
      <c r="R8" s="33">
        <f t="shared" ref="R8" si="9">+L8+O8</f>
        <v>9316549</v>
      </c>
      <c r="S8" s="33">
        <f t="shared" ref="S8" si="10">+Q8+R8</f>
        <v>12199896</v>
      </c>
      <c r="T8" s="33">
        <f t="shared" ref="T8" si="11">ROUND(S8/I8%-S8,0)</f>
        <v>2152923</v>
      </c>
      <c r="U8" s="33">
        <f t="shared" ref="U8" si="12">+S8+T8</f>
        <v>14352819</v>
      </c>
    </row>
    <row r="9" spans="1:21" x14ac:dyDescent="0.25">
      <c r="A9" s="5" t="str">
        <f>+B9&amp;"."&amp;D9&amp;"."&amp;LEFT(F9,3)&amp;"."&amp;LEFT(G9,1)</f>
        <v>616.2Γ.ΕΤΠ.Λ</v>
      </c>
      <c r="B9" s="31" t="s">
        <v>140</v>
      </c>
      <c r="C9" s="32" t="s">
        <v>141</v>
      </c>
      <c r="D9" s="41" t="s">
        <v>236</v>
      </c>
      <c r="E9" s="42" t="s">
        <v>232</v>
      </c>
      <c r="F9" s="32" t="s">
        <v>25</v>
      </c>
      <c r="G9" s="32" t="s">
        <v>26</v>
      </c>
      <c r="H9" s="33">
        <v>0</v>
      </c>
      <c r="I9" s="37">
        <v>85</v>
      </c>
      <c r="J9" s="33">
        <v>0</v>
      </c>
      <c r="K9" s="33">
        <v>0</v>
      </c>
      <c r="L9" s="33">
        <v>0</v>
      </c>
      <c r="M9" s="33">
        <v>0</v>
      </c>
      <c r="N9" s="33">
        <f t="shared" ref="N9:N14" si="13">+P9-O9</f>
        <v>906270</v>
      </c>
      <c r="O9" s="34">
        <f>2186999+2500000+6652367</f>
        <v>11339366</v>
      </c>
      <c r="P9" s="33">
        <f>SUMIF('ΠΕΔΙΑ ΠΑΡΕΜΒΑΣΗΣ'!A:A,ΠΡΟΤΕΡΑΙΟΤΗΤΕΣ!A9,'ΠΕΔΙΑ ΠΑΡΕΜΒΑΣΗΣ'!P:P)</f>
        <v>12245636</v>
      </c>
      <c r="Q9" s="33">
        <f t="shared" ref="Q9" si="14">+K9+N9</f>
        <v>906270</v>
      </c>
      <c r="R9" s="33">
        <f t="shared" ref="R9" si="15">+L9+O9</f>
        <v>11339366</v>
      </c>
      <c r="S9" s="33">
        <f t="shared" ref="S9" si="16">+Q9+R9</f>
        <v>12245636</v>
      </c>
      <c r="T9" s="33">
        <f t="shared" ref="T9" si="17">ROUND(S9/I9%-S9,0)</f>
        <v>2160995</v>
      </c>
      <c r="U9" s="33">
        <f t="shared" ref="U9" si="18">+S9+T9</f>
        <v>14406631</v>
      </c>
    </row>
    <row r="10" spans="1:21" x14ac:dyDescent="0.25">
      <c r="A10" s="5" t="str">
        <f t="shared" si="0"/>
        <v>616.3.ΕΤΠ.Λ</v>
      </c>
      <c r="B10" s="31" t="s">
        <v>140</v>
      </c>
      <c r="C10" s="32" t="s">
        <v>141</v>
      </c>
      <c r="D10" s="31" t="s">
        <v>18</v>
      </c>
      <c r="E10" s="32" t="s">
        <v>148</v>
      </c>
      <c r="F10" s="32" t="s">
        <v>25</v>
      </c>
      <c r="G10" s="32" t="s">
        <v>26</v>
      </c>
      <c r="H10" s="33">
        <v>26069623</v>
      </c>
      <c r="I10" s="37">
        <v>85</v>
      </c>
      <c r="J10" s="33">
        <v>3910444</v>
      </c>
      <c r="K10" s="33">
        <v>18791940</v>
      </c>
      <c r="L10" s="33">
        <v>3367239</v>
      </c>
      <c r="M10" s="33">
        <v>22159179</v>
      </c>
      <c r="N10" s="33">
        <f t="shared" si="13"/>
        <v>0</v>
      </c>
      <c r="O10" s="34">
        <v>-2500000</v>
      </c>
      <c r="P10" s="33">
        <f>SUMIF('ΠΕΔΙΑ ΠΑΡΕΜΒΑΣΗΣ'!A:A,ΠΡΟΤΕΡΑΙΟΤΗΤΕΣ!A10,'ΠΕΔΙΑ ΠΑΡΕΜΒΑΣΗΣ'!P:P)</f>
        <v>-2500000</v>
      </c>
      <c r="Q10" s="33">
        <f t="shared" si="2"/>
        <v>18791940</v>
      </c>
      <c r="R10" s="33">
        <f t="shared" si="3"/>
        <v>867239</v>
      </c>
      <c r="S10" s="33">
        <f t="shared" si="4"/>
        <v>19659179</v>
      </c>
      <c r="T10" s="33">
        <f t="shared" si="5"/>
        <v>3469267</v>
      </c>
      <c r="U10" s="33">
        <f t="shared" si="6"/>
        <v>23128446</v>
      </c>
    </row>
    <row r="11" spans="1:21" x14ac:dyDescent="0.25">
      <c r="A11" s="5" t="str">
        <f t="shared" si="0"/>
        <v>616.4A.ΕΤΠ.Λ</v>
      </c>
      <c r="B11" s="31" t="s">
        <v>140</v>
      </c>
      <c r="C11" s="32" t="s">
        <v>141</v>
      </c>
      <c r="D11" s="31" t="s">
        <v>93</v>
      </c>
      <c r="E11" s="32" t="s">
        <v>149</v>
      </c>
      <c r="F11" s="32" t="s">
        <v>25</v>
      </c>
      <c r="G11" s="32" t="s">
        <v>26</v>
      </c>
      <c r="H11" s="33">
        <v>42139246</v>
      </c>
      <c r="I11" s="37">
        <v>85</v>
      </c>
      <c r="J11" s="33">
        <v>6320887</v>
      </c>
      <c r="K11" s="33">
        <v>30375513</v>
      </c>
      <c r="L11" s="33">
        <v>5442846</v>
      </c>
      <c r="M11" s="33">
        <v>35818359</v>
      </c>
      <c r="N11" s="33">
        <f t="shared" si="13"/>
        <v>0</v>
      </c>
      <c r="O11" s="34">
        <v>-4694347</v>
      </c>
      <c r="P11" s="33">
        <f>SUMIF('ΠΕΔΙΑ ΠΑΡΕΜΒΑΣΗΣ'!A:A,ΠΡΟΤΕΡΑΙΟΤΗΤΕΣ!A11,'ΠΕΔΙΑ ΠΑΡΕΜΒΑΣΗΣ'!P:P)</f>
        <v>-4694347</v>
      </c>
      <c r="Q11" s="33">
        <f t="shared" si="2"/>
        <v>30375513</v>
      </c>
      <c r="R11" s="33">
        <f t="shared" si="3"/>
        <v>748499</v>
      </c>
      <c r="S11" s="33">
        <f t="shared" si="4"/>
        <v>31124012</v>
      </c>
      <c r="T11" s="33">
        <f>ROUND(S11/I11%-S11,0)</f>
        <v>5492473</v>
      </c>
      <c r="U11" s="33">
        <f t="shared" si="6"/>
        <v>36616485</v>
      </c>
    </row>
    <row r="12" spans="1:21" x14ac:dyDescent="0.25">
      <c r="A12" s="5" t="str">
        <f t="shared" si="0"/>
        <v>616.4B.ΕΚΤ.Λ</v>
      </c>
      <c r="B12" s="31" t="s">
        <v>140</v>
      </c>
      <c r="C12" s="32" t="s">
        <v>141</v>
      </c>
      <c r="D12" s="31" t="s">
        <v>199</v>
      </c>
      <c r="E12" s="32" t="s">
        <v>200</v>
      </c>
      <c r="F12" s="32" t="s">
        <v>161</v>
      </c>
      <c r="G12" s="32" t="s">
        <v>26</v>
      </c>
      <c r="H12" s="33">
        <v>72963606</v>
      </c>
      <c r="I12" s="37">
        <v>85</v>
      </c>
      <c r="J12" s="33">
        <v>10944541</v>
      </c>
      <c r="K12" s="33">
        <v>52594476</v>
      </c>
      <c r="L12" s="33">
        <v>9424589</v>
      </c>
      <c r="M12" s="33">
        <v>62019065</v>
      </c>
      <c r="N12" s="33">
        <f t="shared" si="13"/>
        <v>0</v>
      </c>
      <c r="O12" s="34">
        <v>0</v>
      </c>
      <c r="P12" s="33">
        <f>SUMIF('ΠΕΔΙΑ ΠΑΡΕΜΒΑΣΗΣ'!A:A,ΠΡΟΤΕΡΑΙΟΤΗΤΕΣ!A12,'ΠΕΔΙΑ ΠΑΡΕΜΒΑΣΗΣ'!P:P)</f>
        <v>0</v>
      </c>
      <c r="Q12" s="33">
        <f t="shared" si="2"/>
        <v>52594476</v>
      </c>
      <c r="R12" s="33">
        <f t="shared" si="3"/>
        <v>9424589</v>
      </c>
      <c r="S12" s="33">
        <f t="shared" si="4"/>
        <v>62019065</v>
      </c>
      <c r="T12" s="33">
        <f t="shared" si="5"/>
        <v>10944541</v>
      </c>
      <c r="U12" s="33">
        <f t="shared" si="6"/>
        <v>72963606</v>
      </c>
    </row>
    <row r="13" spans="1:21" x14ac:dyDescent="0.25">
      <c r="A13" s="5" t="str">
        <f t="shared" si="0"/>
        <v>616.5.ΕΤΠ.Λ</v>
      </c>
      <c r="B13" s="31" t="s">
        <v>140</v>
      </c>
      <c r="C13" s="32" t="s">
        <v>141</v>
      </c>
      <c r="D13" s="31" t="s">
        <v>20</v>
      </c>
      <c r="E13" s="32" t="s">
        <v>150</v>
      </c>
      <c r="F13" s="32" t="s">
        <v>25</v>
      </c>
      <c r="G13" s="32" t="s">
        <v>26</v>
      </c>
      <c r="H13" s="33">
        <v>51503523</v>
      </c>
      <c r="I13" s="37">
        <v>85</v>
      </c>
      <c r="J13" s="33">
        <v>7725529</v>
      </c>
      <c r="K13" s="33">
        <v>37125627</v>
      </c>
      <c r="L13" s="33">
        <v>6652367</v>
      </c>
      <c r="M13" s="33">
        <v>43777994</v>
      </c>
      <c r="N13" s="33">
        <f t="shared" si="13"/>
        <v>-906270</v>
      </c>
      <c r="O13" s="34">
        <f>-L13</f>
        <v>-6652367</v>
      </c>
      <c r="P13" s="33">
        <f>SUMIF('ΠΕΔΙΑ ΠΑΡΕΜΒΑΣΗΣ'!A:A,ΠΡΟΤΕΡΑΙΟΤΗΤΕΣ!A13,'ΠΕΔΙΑ ΠΑΡΕΜΒΑΣΗΣ'!P:P)</f>
        <v>-7558637</v>
      </c>
      <c r="Q13" s="33">
        <f t="shared" si="2"/>
        <v>36219357</v>
      </c>
      <c r="R13" s="33">
        <f t="shared" si="3"/>
        <v>0</v>
      </c>
      <c r="S13" s="33">
        <f t="shared" si="4"/>
        <v>36219357</v>
      </c>
      <c r="T13" s="50">
        <f>ROUND(S13/I13%-S13,0)+1</f>
        <v>6391652</v>
      </c>
      <c r="U13" s="33">
        <f t="shared" si="6"/>
        <v>42611009</v>
      </c>
    </row>
    <row r="14" spans="1:21" x14ac:dyDescent="0.25">
      <c r="A14" s="5" t="str">
        <f t="shared" si="0"/>
        <v>616.6.ΕΚΤ.Λ</v>
      </c>
      <c r="B14" s="31" t="s">
        <v>140</v>
      </c>
      <c r="C14" s="32" t="s">
        <v>141</v>
      </c>
      <c r="D14" s="31" t="s">
        <v>21</v>
      </c>
      <c r="E14" s="32" t="s">
        <v>162</v>
      </c>
      <c r="F14" s="32" t="s">
        <v>161</v>
      </c>
      <c r="G14" s="32" t="s">
        <v>26</v>
      </c>
      <c r="H14" s="33">
        <v>1543842</v>
      </c>
      <c r="I14" s="37">
        <v>85</v>
      </c>
      <c r="J14" s="33">
        <v>231577</v>
      </c>
      <c r="K14" s="33">
        <v>1112850</v>
      </c>
      <c r="L14" s="33">
        <v>199415</v>
      </c>
      <c r="M14" s="33">
        <v>1312265</v>
      </c>
      <c r="N14" s="33">
        <f t="shared" si="13"/>
        <v>0</v>
      </c>
      <c r="O14" s="34"/>
      <c r="P14" s="33">
        <f>SUMIF('ΠΕΔΙΑ ΠΑΡΕΜΒΑΣΗΣ'!A:A,ΠΡΟΤΕΡΑΙΟΤΗΤΕΣ!A14,'ΠΕΔΙΑ ΠΑΡΕΜΒΑΣΗΣ'!P:P)</f>
        <v>0</v>
      </c>
      <c r="Q14" s="33">
        <f t="shared" si="2"/>
        <v>1112850</v>
      </c>
      <c r="R14" s="33">
        <f t="shared" si="3"/>
        <v>199415</v>
      </c>
      <c r="S14" s="33">
        <f t="shared" si="4"/>
        <v>1312265</v>
      </c>
      <c r="T14" s="50">
        <f>ROUND(S14/I14%-S14,0)+1</f>
        <v>231577</v>
      </c>
      <c r="U14" s="33">
        <f t="shared" si="6"/>
        <v>1543842</v>
      </c>
    </row>
    <row r="15" spans="1:21" x14ac:dyDescent="0.25">
      <c r="A15" s="5" t="str">
        <f t="shared" si="0"/>
        <v>616.7.ΕΤΠ.Λ</v>
      </c>
      <c r="B15" s="31" t="s">
        <v>140</v>
      </c>
      <c r="C15" s="32" t="s">
        <v>141</v>
      </c>
      <c r="D15" s="31" t="s">
        <v>22</v>
      </c>
      <c r="E15" s="32" t="s">
        <v>47</v>
      </c>
      <c r="F15" s="32" t="s">
        <v>25</v>
      </c>
      <c r="G15" s="32" t="s">
        <v>26</v>
      </c>
      <c r="H15" s="33">
        <v>3795444</v>
      </c>
      <c r="I15" s="37">
        <v>84.999989461048557</v>
      </c>
      <c r="J15" s="33">
        <v>569317</v>
      </c>
      <c r="K15" s="33">
        <v>2735895</v>
      </c>
      <c r="L15" s="33">
        <v>490232</v>
      </c>
      <c r="M15" s="33">
        <v>3226127</v>
      </c>
      <c r="N15" s="33">
        <f t="shared" si="1"/>
        <v>0</v>
      </c>
      <c r="O15" s="34"/>
      <c r="P15" s="33">
        <f>SUMIF('ΠΕΔΙΑ ΠΑΡΕΜΒΑΣΗΣ'!A:A,ΠΡΟΤΕΡΑΙΟΤΗΤΕΣ!A15,'ΠΕΔΙΑ ΠΑΡΕΜΒΑΣΗΣ'!P:P)</f>
        <v>0</v>
      </c>
      <c r="Q15" s="33">
        <f t="shared" si="2"/>
        <v>2735895</v>
      </c>
      <c r="R15" s="33">
        <f t="shared" si="3"/>
        <v>490232</v>
      </c>
      <c r="S15" s="33">
        <f t="shared" si="4"/>
        <v>3226127</v>
      </c>
      <c r="T15" s="33">
        <f t="shared" si="5"/>
        <v>569317</v>
      </c>
      <c r="U15" s="33">
        <f t="shared" si="6"/>
        <v>3795444</v>
      </c>
    </row>
    <row r="16" spans="1:21" x14ac:dyDescent="0.25">
      <c r="H16" s="35">
        <f>SUM(H5:H15)</f>
        <v>287594481</v>
      </c>
      <c r="I16" s="36"/>
      <c r="J16" s="35">
        <f t="shared" ref="J16:U16" si="19">SUM(J5:J15)</f>
        <v>43139175</v>
      </c>
      <c r="K16" s="35">
        <f t="shared" si="19"/>
        <v>207308270</v>
      </c>
      <c r="L16" s="35">
        <f t="shared" si="19"/>
        <v>37147036</v>
      </c>
      <c r="M16" s="35">
        <f t="shared" si="19"/>
        <v>244455306</v>
      </c>
      <c r="N16" s="35">
        <f t="shared" si="19"/>
        <v>0</v>
      </c>
      <c r="O16" s="35">
        <f t="shared" si="19"/>
        <v>0</v>
      </c>
      <c r="P16" s="35">
        <f t="shared" si="19"/>
        <v>0</v>
      </c>
      <c r="Q16" s="35">
        <f t="shared" si="19"/>
        <v>207308270</v>
      </c>
      <c r="R16" s="35">
        <f t="shared" si="19"/>
        <v>37147036</v>
      </c>
      <c r="S16" s="35">
        <f t="shared" si="19"/>
        <v>244455306</v>
      </c>
      <c r="T16" s="35">
        <f t="shared" si="19"/>
        <v>43139175</v>
      </c>
      <c r="U16" s="35">
        <f t="shared" si="19"/>
        <v>287594481</v>
      </c>
    </row>
    <row r="17" spans="15:21" x14ac:dyDescent="0.25">
      <c r="O17" s="48"/>
      <c r="Q17" s="47">
        <f>Q16-K16</f>
        <v>0</v>
      </c>
      <c r="R17" s="47">
        <f>R16-L16</f>
        <v>0</v>
      </c>
      <c r="S17" s="47">
        <f>S16-M16</f>
        <v>0</v>
      </c>
      <c r="T17" s="49">
        <f>T16-J16</f>
        <v>0</v>
      </c>
      <c r="U17" s="49">
        <f>U16-H16</f>
        <v>0</v>
      </c>
    </row>
    <row r="18" spans="15:21" x14ac:dyDescent="0.25">
      <c r="O18" s="48"/>
    </row>
    <row r="19" spans="15:21" x14ac:dyDescent="0.25">
      <c r="O19" s="48"/>
    </row>
    <row r="20" spans="15:21" x14ac:dyDescent="0.25">
      <c r="O20" s="48"/>
    </row>
    <row r="21" spans="15:21" x14ac:dyDescent="0.25">
      <c r="O21" s="48"/>
    </row>
    <row r="22" spans="15:21" x14ac:dyDescent="0.25">
      <c r="O22" s="48"/>
    </row>
    <row r="23" spans="15:21" x14ac:dyDescent="0.25">
      <c r="O23" s="48"/>
    </row>
    <row r="24" spans="15:21" x14ac:dyDescent="0.25">
      <c r="O24" s="48"/>
    </row>
  </sheetData>
  <autoFilter ref="A4:U17" xr:uid="{742D9186-986C-48D3-AD71-C911232BA4B5}"/>
  <mergeCells count="5">
    <mergeCell ref="N3:P3"/>
    <mergeCell ref="Q3:S3"/>
    <mergeCell ref="K3:M3"/>
    <mergeCell ref="Q2:U2"/>
    <mergeCell ref="B1:S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F07FB4-8E44-4181-A01F-4E5B7B28B7C0}">
  <dimension ref="A1:O20"/>
  <sheetViews>
    <sheetView showGridLines="0" workbookViewId="0">
      <pane ySplit="4" topLeftCell="A5" activePane="bottomLeft" state="frozen"/>
      <selection pane="bottomLeft" activeCell="F25" sqref="F25"/>
    </sheetView>
  </sheetViews>
  <sheetFormatPr defaultRowHeight="15" x14ac:dyDescent="0.25"/>
  <cols>
    <col min="1" max="1" width="10.140625" style="5" customWidth="1"/>
    <col min="2" max="2" width="26.5703125" style="5" customWidth="1"/>
    <col min="3" max="3" width="12" style="5" customWidth="1"/>
    <col min="4" max="4" width="29" style="5" customWidth="1"/>
    <col min="5" max="5" width="12.42578125" style="5" customWidth="1"/>
    <col min="6" max="6" width="14.42578125" style="5" customWidth="1"/>
    <col min="7" max="7" width="22.42578125" style="5" customWidth="1"/>
    <col min="8" max="8" width="12.42578125" style="5" customWidth="1"/>
    <col min="9" max="9" width="18.140625" style="5" customWidth="1"/>
    <col min="10" max="10" width="14.42578125" style="5" customWidth="1"/>
    <col min="11" max="11" width="12" style="5" bestFit="1" customWidth="1"/>
    <col min="12" max="12" width="29" style="5" customWidth="1"/>
    <col min="13" max="15" width="15.7109375" style="5" customWidth="1"/>
    <col min="16" max="16384" width="9.140625" style="5"/>
  </cols>
  <sheetData>
    <row r="1" spans="1:15" ht="18.75" x14ac:dyDescent="0.3">
      <c r="A1" s="51" t="s">
        <v>226</v>
      </c>
      <c r="B1" s="51"/>
      <c r="C1" s="51"/>
      <c r="D1" s="51"/>
      <c r="E1" s="51"/>
      <c r="F1" s="51"/>
      <c r="G1" s="51"/>
      <c r="H1" s="51"/>
      <c r="I1" s="51"/>
      <c r="J1" s="51"/>
      <c r="K1" s="51"/>
      <c r="L1" s="51"/>
      <c r="M1" s="51"/>
      <c r="N1" s="51"/>
      <c r="O1" s="51"/>
    </row>
    <row r="2" spans="1:15" ht="15" customHeight="1" x14ac:dyDescent="0.25">
      <c r="A2" s="30"/>
      <c r="B2" s="30"/>
      <c r="C2" s="30"/>
      <c r="D2" s="30"/>
      <c r="E2" s="30"/>
      <c r="F2" s="30"/>
      <c r="G2" s="30"/>
      <c r="H2" s="30"/>
      <c r="I2" s="30"/>
      <c r="J2" s="30"/>
      <c r="K2" s="30"/>
      <c r="L2" s="30"/>
      <c r="M2" s="30"/>
    </row>
    <row r="3" spans="1:15" ht="15" customHeight="1" x14ac:dyDescent="0.25">
      <c r="A3" s="66" t="s">
        <v>0</v>
      </c>
      <c r="B3" s="66"/>
      <c r="C3" s="66"/>
      <c r="D3" s="66"/>
      <c r="E3" s="66"/>
      <c r="F3" s="66"/>
      <c r="G3" s="66"/>
      <c r="H3" s="66"/>
      <c r="I3" s="66"/>
      <c r="J3" s="66"/>
      <c r="K3" s="66"/>
      <c r="L3" s="66"/>
      <c r="M3" s="66"/>
      <c r="N3" s="66"/>
    </row>
    <row r="4" spans="1:15" s="27" customFormat="1" ht="48" customHeight="1" x14ac:dyDescent="0.25">
      <c r="A4" s="39" t="s">
        <v>1</v>
      </c>
      <c r="B4" s="39" t="s">
        <v>2</v>
      </c>
      <c r="C4" s="39" t="s">
        <v>3</v>
      </c>
      <c r="D4" s="39" t="s">
        <v>4</v>
      </c>
      <c r="E4" s="39" t="s">
        <v>5</v>
      </c>
      <c r="F4" s="39" t="s">
        <v>6</v>
      </c>
      <c r="G4" s="39" t="s">
        <v>7</v>
      </c>
      <c r="H4" s="39" t="s">
        <v>229</v>
      </c>
      <c r="I4" s="39" t="s">
        <v>9</v>
      </c>
      <c r="J4" s="39" t="s">
        <v>10</v>
      </c>
      <c r="K4" s="39" t="s">
        <v>223</v>
      </c>
      <c r="L4" s="39" t="s">
        <v>12</v>
      </c>
      <c r="M4" s="39" t="s">
        <v>13</v>
      </c>
      <c r="N4" s="40" t="s">
        <v>210</v>
      </c>
      <c r="O4" s="39" t="s">
        <v>224</v>
      </c>
    </row>
    <row r="5" spans="1:15" ht="15" customHeight="1" x14ac:dyDescent="0.25">
      <c r="A5" s="31" t="s">
        <v>140</v>
      </c>
      <c r="B5" s="32" t="s">
        <v>141</v>
      </c>
      <c r="C5" s="31" t="s">
        <v>199</v>
      </c>
      <c r="D5" s="32" t="s">
        <v>200</v>
      </c>
      <c r="E5" s="31" t="s">
        <v>19</v>
      </c>
      <c r="F5" s="31" t="s">
        <v>171</v>
      </c>
      <c r="G5" s="32" t="s">
        <v>172</v>
      </c>
      <c r="H5" s="31" t="s">
        <v>161</v>
      </c>
      <c r="I5" s="32" t="s">
        <v>26</v>
      </c>
      <c r="J5" s="32" t="s">
        <v>201</v>
      </c>
      <c r="K5" s="31" t="s">
        <v>92</v>
      </c>
      <c r="L5" s="32" t="s">
        <v>204</v>
      </c>
      <c r="M5" s="33">
        <v>3451000</v>
      </c>
      <c r="N5" s="34"/>
      <c r="O5" s="33">
        <f t="shared" ref="O5:O17" si="0">+M5+N5</f>
        <v>3451000</v>
      </c>
    </row>
    <row r="6" spans="1:15" ht="15" customHeight="1" x14ac:dyDescent="0.25">
      <c r="A6" s="31" t="s">
        <v>140</v>
      </c>
      <c r="B6" s="32" t="s">
        <v>141</v>
      </c>
      <c r="C6" s="31" t="s">
        <v>199</v>
      </c>
      <c r="D6" s="32" t="s">
        <v>200</v>
      </c>
      <c r="E6" s="31" t="s">
        <v>19</v>
      </c>
      <c r="F6" s="31" t="s">
        <v>167</v>
      </c>
      <c r="G6" s="32" t="s">
        <v>168</v>
      </c>
      <c r="H6" s="31" t="s">
        <v>161</v>
      </c>
      <c r="I6" s="32" t="s">
        <v>26</v>
      </c>
      <c r="J6" s="32" t="s">
        <v>201</v>
      </c>
      <c r="K6" s="31" t="s">
        <v>92</v>
      </c>
      <c r="L6" s="32" t="s">
        <v>204</v>
      </c>
      <c r="M6" s="33">
        <v>544000</v>
      </c>
      <c r="N6" s="34"/>
      <c r="O6" s="33">
        <f t="shared" si="0"/>
        <v>544000</v>
      </c>
    </row>
    <row r="7" spans="1:15" ht="15" customHeight="1" x14ac:dyDescent="0.25">
      <c r="A7" s="31" t="s">
        <v>140</v>
      </c>
      <c r="B7" s="32" t="s">
        <v>141</v>
      </c>
      <c r="C7" s="31" t="s">
        <v>199</v>
      </c>
      <c r="D7" s="32" t="s">
        <v>200</v>
      </c>
      <c r="E7" s="31" t="s">
        <v>19</v>
      </c>
      <c r="F7" s="31" t="s">
        <v>189</v>
      </c>
      <c r="G7" s="32" t="s">
        <v>190</v>
      </c>
      <c r="H7" s="31" t="s">
        <v>161</v>
      </c>
      <c r="I7" s="32" t="s">
        <v>26</v>
      </c>
      <c r="J7" s="32" t="s">
        <v>201</v>
      </c>
      <c r="K7" s="31" t="s">
        <v>92</v>
      </c>
      <c r="L7" s="32" t="s">
        <v>204</v>
      </c>
      <c r="M7" s="33">
        <v>1870000</v>
      </c>
      <c r="N7" s="34"/>
      <c r="O7" s="33">
        <f t="shared" si="0"/>
        <v>1870000</v>
      </c>
    </row>
    <row r="8" spans="1:15" ht="15" customHeight="1" x14ac:dyDescent="0.25">
      <c r="A8" s="31" t="s">
        <v>140</v>
      </c>
      <c r="B8" s="32" t="s">
        <v>141</v>
      </c>
      <c r="C8" s="31" t="s">
        <v>199</v>
      </c>
      <c r="D8" s="32" t="s">
        <v>200</v>
      </c>
      <c r="E8" s="31" t="s">
        <v>19</v>
      </c>
      <c r="F8" s="31" t="s">
        <v>169</v>
      </c>
      <c r="G8" s="32" t="s">
        <v>170</v>
      </c>
      <c r="H8" s="31" t="s">
        <v>161</v>
      </c>
      <c r="I8" s="32" t="s">
        <v>26</v>
      </c>
      <c r="J8" s="32" t="s">
        <v>201</v>
      </c>
      <c r="K8" s="31" t="s">
        <v>92</v>
      </c>
      <c r="L8" s="32" t="s">
        <v>204</v>
      </c>
      <c r="M8" s="33">
        <v>13593994</v>
      </c>
      <c r="N8" s="34">
        <v>-892327</v>
      </c>
      <c r="O8" s="33">
        <f t="shared" si="0"/>
        <v>12701667</v>
      </c>
    </row>
    <row r="9" spans="1:15" ht="15" customHeight="1" x14ac:dyDescent="0.25">
      <c r="A9" s="31" t="s">
        <v>140</v>
      </c>
      <c r="B9" s="32" t="s">
        <v>141</v>
      </c>
      <c r="C9" s="31" t="s">
        <v>199</v>
      </c>
      <c r="D9" s="32" t="s">
        <v>200</v>
      </c>
      <c r="E9" s="31" t="s">
        <v>19</v>
      </c>
      <c r="F9" s="31" t="s">
        <v>179</v>
      </c>
      <c r="G9" s="32" t="s">
        <v>180</v>
      </c>
      <c r="H9" s="31" t="s">
        <v>161</v>
      </c>
      <c r="I9" s="32" t="s">
        <v>26</v>
      </c>
      <c r="J9" s="32" t="s">
        <v>201</v>
      </c>
      <c r="K9" s="31" t="s">
        <v>205</v>
      </c>
      <c r="L9" s="32" t="s">
        <v>206</v>
      </c>
      <c r="M9" s="33">
        <v>9801775</v>
      </c>
      <c r="N9" s="34">
        <v>-595000</v>
      </c>
      <c r="O9" s="33">
        <f t="shared" si="0"/>
        <v>9206775</v>
      </c>
    </row>
    <row r="10" spans="1:15" ht="15" customHeight="1" x14ac:dyDescent="0.25">
      <c r="A10" s="31" t="s">
        <v>140</v>
      </c>
      <c r="B10" s="32" t="s">
        <v>141</v>
      </c>
      <c r="C10" s="31" t="s">
        <v>199</v>
      </c>
      <c r="D10" s="32" t="s">
        <v>200</v>
      </c>
      <c r="E10" s="31" t="s">
        <v>19</v>
      </c>
      <c r="F10" s="31" t="s">
        <v>169</v>
      </c>
      <c r="G10" s="32" t="s">
        <v>170</v>
      </c>
      <c r="H10" s="31" t="s">
        <v>161</v>
      </c>
      <c r="I10" s="32" t="s">
        <v>26</v>
      </c>
      <c r="J10" s="32" t="s">
        <v>201</v>
      </c>
      <c r="K10" s="31" t="s">
        <v>205</v>
      </c>
      <c r="L10" s="32" t="s">
        <v>206</v>
      </c>
      <c r="M10" s="33">
        <v>12503500</v>
      </c>
      <c r="N10" s="34">
        <v>3153500</v>
      </c>
      <c r="O10" s="33">
        <f t="shared" si="0"/>
        <v>15657000</v>
      </c>
    </row>
    <row r="11" spans="1:15" ht="15" customHeight="1" x14ac:dyDescent="0.25">
      <c r="A11" s="31" t="s">
        <v>140</v>
      </c>
      <c r="B11" s="32" t="s">
        <v>141</v>
      </c>
      <c r="C11" s="31" t="s">
        <v>199</v>
      </c>
      <c r="D11" s="32" t="s">
        <v>200</v>
      </c>
      <c r="E11" s="31" t="s">
        <v>19</v>
      </c>
      <c r="F11" s="31" t="s">
        <v>183</v>
      </c>
      <c r="G11" s="32" t="s">
        <v>184</v>
      </c>
      <c r="H11" s="31" t="s">
        <v>161</v>
      </c>
      <c r="I11" s="32" t="s">
        <v>26</v>
      </c>
      <c r="J11" s="32" t="s">
        <v>201</v>
      </c>
      <c r="K11" s="31" t="s">
        <v>205</v>
      </c>
      <c r="L11" s="32" t="s">
        <v>206</v>
      </c>
      <c r="M11" s="33">
        <v>1581000</v>
      </c>
      <c r="N11" s="34"/>
      <c r="O11" s="33">
        <f t="shared" si="0"/>
        <v>1581000</v>
      </c>
    </row>
    <row r="12" spans="1:15" ht="15" customHeight="1" x14ac:dyDescent="0.25">
      <c r="A12" s="31" t="s">
        <v>140</v>
      </c>
      <c r="B12" s="32" t="s">
        <v>141</v>
      </c>
      <c r="C12" s="31" t="s">
        <v>199</v>
      </c>
      <c r="D12" s="32" t="s">
        <v>200</v>
      </c>
      <c r="E12" s="31" t="s">
        <v>19</v>
      </c>
      <c r="F12" s="31" t="s">
        <v>171</v>
      </c>
      <c r="G12" s="32" t="s">
        <v>172</v>
      </c>
      <c r="H12" s="31" t="s">
        <v>161</v>
      </c>
      <c r="I12" s="32" t="s">
        <v>26</v>
      </c>
      <c r="J12" s="32" t="s">
        <v>201</v>
      </c>
      <c r="K12" s="31" t="s">
        <v>207</v>
      </c>
      <c r="L12" s="32" t="s">
        <v>208</v>
      </c>
      <c r="M12" s="33">
        <v>255000</v>
      </c>
      <c r="N12" s="34"/>
      <c r="O12" s="33">
        <f t="shared" si="0"/>
        <v>255000</v>
      </c>
    </row>
    <row r="13" spans="1:15" ht="15" customHeight="1" x14ac:dyDescent="0.25">
      <c r="A13" s="31" t="s">
        <v>140</v>
      </c>
      <c r="B13" s="32" t="s">
        <v>141</v>
      </c>
      <c r="C13" s="31" t="s">
        <v>199</v>
      </c>
      <c r="D13" s="32" t="s">
        <v>200</v>
      </c>
      <c r="E13" s="31" t="s">
        <v>19</v>
      </c>
      <c r="F13" s="31" t="s">
        <v>189</v>
      </c>
      <c r="G13" s="32" t="s">
        <v>190</v>
      </c>
      <c r="H13" s="31" t="s">
        <v>161</v>
      </c>
      <c r="I13" s="32" t="s">
        <v>26</v>
      </c>
      <c r="J13" s="32" t="s">
        <v>201</v>
      </c>
      <c r="K13" s="31" t="s">
        <v>207</v>
      </c>
      <c r="L13" s="32" t="s">
        <v>208</v>
      </c>
      <c r="M13" s="33">
        <v>58796</v>
      </c>
      <c r="N13" s="34"/>
      <c r="O13" s="33">
        <f t="shared" si="0"/>
        <v>58796</v>
      </c>
    </row>
    <row r="14" spans="1:15" ht="15" customHeight="1" x14ac:dyDescent="0.25">
      <c r="A14" s="31" t="s">
        <v>140</v>
      </c>
      <c r="B14" s="32" t="s">
        <v>141</v>
      </c>
      <c r="C14" s="31" t="s">
        <v>199</v>
      </c>
      <c r="D14" s="32" t="s">
        <v>200</v>
      </c>
      <c r="E14" s="31" t="s">
        <v>19</v>
      </c>
      <c r="F14" s="31" t="s">
        <v>159</v>
      </c>
      <c r="G14" s="32" t="s">
        <v>160</v>
      </c>
      <c r="H14" s="31" t="s">
        <v>161</v>
      </c>
      <c r="I14" s="32" t="s">
        <v>26</v>
      </c>
      <c r="J14" s="32" t="s">
        <v>201</v>
      </c>
      <c r="K14" s="31" t="s">
        <v>24</v>
      </c>
      <c r="L14" s="32" t="s">
        <v>209</v>
      </c>
      <c r="M14" s="33">
        <v>6545000</v>
      </c>
      <c r="N14" s="34"/>
      <c r="O14" s="33">
        <f t="shared" si="0"/>
        <v>6545000</v>
      </c>
    </row>
    <row r="15" spans="1:15" ht="15" customHeight="1" x14ac:dyDescent="0.25">
      <c r="A15" s="31" t="s">
        <v>140</v>
      </c>
      <c r="B15" s="32" t="s">
        <v>141</v>
      </c>
      <c r="C15" s="31" t="s">
        <v>199</v>
      </c>
      <c r="D15" s="32" t="s">
        <v>200</v>
      </c>
      <c r="E15" s="31" t="s">
        <v>19</v>
      </c>
      <c r="F15" s="31" t="s">
        <v>169</v>
      </c>
      <c r="G15" s="32" t="s">
        <v>170</v>
      </c>
      <c r="H15" s="31" t="s">
        <v>161</v>
      </c>
      <c r="I15" s="32" t="s">
        <v>26</v>
      </c>
      <c r="J15" s="32" t="s">
        <v>201</v>
      </c>
      <c r="K15" s="31" t="s">
        <v>24</v>
      </c>
      <c r="L15" s="32" t="s">
        <v>209</v>
      </c>
      <c r="M15" s="33">
        <v>10251000</v>
      </c>
      <c r="N15" s="34">
        <v>-1666173</v>
      </c>
      <c r="O15" s="33">
        <f t="shared" si="0"/>
        <v>8584827</v>
      </c>
    </row>
    <row r="16" spans="1:15" ht="15" customHeight="1" x14ac:dyDescent="0.25">
      <c r="A16" s="31" t="s">
        <v>140</v>
      </c>
      <c r="B16" s="32" t="s">
        <v>141</v>
      </c>
      <c r="C16" s="31" t="s">
        <v>199</v>
      </c>
      <c r="D16" s="32" t="s">
        <v>200</v>
      </c>
      <c r="E16" s="31" t="s">
        <v>19</v>
      </c>
      <c r="F16" s="31" t="s">
        <v>183</v>
      </c>
      <c r="G16" s="32" t="s">
        <v>184</v>
      </c>
      <c r="H16" s="31" t="s">
        <v>161</v>
      </c>
      <c r="I16" s="32" t="s">
        <v>26</v>
      </c>
      <c r="J16" s="32" t="s">
        <v>201</v>
      </c>
      <c r="K16" s="31" t="s">
        <v>24</v>
      </c>
      <c r="L16" s="32" t="s">
        <v>209</v>
      </c>
      <c r="M16" s="33">
        <v>1564000</v>
      </c>
      <c r="N16" s="34"/>
      <c r="O16" s="33">
        <f t="shared" si="0"/>
        <v>1564000</v>
      </c>
    </row>
    <row r="17" spans="1:15" ht="15" customHeight="1" x14ac:dyDescent="0.25">
      <c r="A17" s="31" t="s">
        <v>140</v>
      </c>
      <c r="B17" s="32" t="s">
        <v>141</v>
      </c>
      <c r="C17" s="31" t="s">
        <v>21</v>
      </c>
      <c r="D17" s="32" t="s">
        <v>162</v>
      </c>
      <c r="E17" s="31" t="s">
        <v>23</v>
      </c>
      <c r="F17" s="31" t="s">
        <v>48</v>
      </c>
      <c r="G17" s="32" t="s">
        <v>49</v>
      </c>
      <c r="H17" s="31" t="s">
        <v>161</v>
      </c>
      <c r="I17" s="32" t="s">
        <v>26</v>
      </c>
      <c r="J17" s="32" t="s">
        <v>201</v>
      </c>
      <c r="K17" s="31" t="s">
        <v>202</v>
      </c>
      <c r="L17" s="32" t="s">
        <v>203</v>
      </c>
      <c r="M17" s="33">
        <v>1312265</v>
      </c>
      <c r="N17" s="34"/>
      <c r="O17" s="33">
        <f t="shared" si="0"/>
        <v>1312265</v>
      </c>
    </row>
    <row r="18" spans="1:15" x14ac:dyDescent="0.25">
      <c r="M18" s="47"/>
      <c r="O18" s="47"/>
    </row>
    <row r="20" spans="1:15" x14ac:dyDescent="0.25">
      <c r="N20" s="47"/>
    </row>
  </sheetData>
  <autoFilter ref="A4:O17" xr:uid="{51F07FB4-8E44-4181-A01F-4E5B7B28B7C0}"/>
  <mergeCells count="2">
    <mergeCell ref="A3:N3"/>
    <mergeCell ref="A1:O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3</vt:i4>
      </vt:variant>
    </vt:vector>
  </HeadingPairs>
  <TitlesOfParts>
    <vt:vector size="3" baseType="lpstr">
      <vt:lpstr>ΠΕΔΙΑ ΠΑΡΕΜΒΑΣΗΣ</vt:lpstr>
      <vt:lpstr>ΠΡΟΤΕΡΑΙΟΤΗΤΕΣ</vt:lpstr>
      <vt:lpstr>ΔΕΥΤ. ΘΕΜΑΤΙΚΟΣ ΣΤΟΧΟΣ ΕΚΤ+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2025-09-02T07:23:15Z</dcterms:created>
  <dcterms:modified xsi:type="dcterms:W3CDTF">2025-12-11T08:53:32Z</dcterms:modified>
</cp:coreProperties>
</file>